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PRESTAÇÃO DE CONTAS\Portal da Transparencia\8-Financeiro\Relatório comparativo de recursos recebidos, gastos e devolvidos ao Poder Público\"/>
    </mc:Choice>
  </mc:AlternateContent>
  <xr:revisionPtr revIDLastSave="0" documentId="14_{94296ACA-383B-4E6E-8FA6-8AA818DDF8B5}" xr6:coauthVersionLast="47" xr6:coauthVersionMax="47" xr10:uidLastSave="{00000000-0000-0000-0000-000000000000}"/>
  <bookViews>
    <workbookView xWindow="0" yWindow="2340" windowWidth="24000" windowHeight="10560" xr2:uid="{AFA0A716-A7CF-452E-ABB8-C7B51B14D2C4}"/>
  </bookViews>
  <sheets>
    <sheet name="10_2025" sheetId="1" r:id="rId1"/>
  </sheets>
  <definedNames>
    <definedName name="_xlnm.Print_Area" localSheetId="0">'10_2025'!$A$1:$B$124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2" i="1" l="1"/>
  <c r="B102" i="1"/>
  <c r="B95" i="1"/>
  <c r="B89" i="1"/>
  <c r="B77" i="1"/>
  <c r="B75" i="1"/>
  <c r="B74" i="1"/>
  <c r="B73" i="1" s="1"/>
  <c r="B72" i="1"/>
  <c r="B70" i="1"/>
  <c r="B69" i="1"/>
  <c r="B68" i="1"/>
  <c r="B82" i="1" s="1"/>
  <c r="B90" i="1" s="1"/>
  <c r="B54" i="1"/>
  <c r="B46" i="1"/>
  <c r="B44" i="1"/>
  <c r="B40" i="1"/>
  <c r="B38" i="1"/>
  <c r="B55" i="1" s="1"/>
  <c r="B53" i="1" s="1"/>
  <c r="B57" i="1" s="1"/>
  <c r="B37" i="1"/>
  <c r="B101" i="1" s="1"/>
  <c r="B36" i="1"/>
  <c r="B35" i="1"/>
  <c r="B50" i="1" s="1"/>
  <c r="B29" i="1"/>
  <c r="B26" i="1"/>
  <c r="B32" i="1" s="1"/>
  <c r="B100" i="1" l="1"/>
  <c r="B99" i="1" s="1"/>
  <c r="B105" i="1"/>
  <c r="B62" i="1"/>
  <c r="B60" i="1" s="1"/>
  <c r="B64" i="1" s="1"/>
</calcChain>
</file>

<file path=xl/sharedStrings.xml><?xml version="1.0" encoding="utf-8"?>
<sst xmlns="http://schemas.openxmlformats.org/spreadsheetml/2006/main" count="104" uniqueCount="104">
  <si>
    <t>\</t>
  </si>
  <si>
    <t>Relatório Mensal Comparativo de Recursos Recebidos, Gastos e Devolvidos ao Poder Público</t>
  </si>
  <si>
    <t>Metodologia de Avaliação da Transparência Ativa e Passiva - Organizações sem fins lucrativos que recebem recursos públicos e seus respectivos órgãos supervisores - CGE/TCE - 4ª Edição -  2024 - Item 9.1/Financeiro</t>
  </si>
  <si>
    <t>NOME DO ÓRGÃO PÚBLICO/CONTRATANTE: SECRETARIA DE ESTADO DA SAÚDE - GOIAS</t>
  </si>
  <si>
    <t>CNPJ:  02.529.964/0001-57</t>
  </si>
  <si>
    <t>NOME DA ORGANIZAÇÃO SOCIAL/CONTRATADA: FUNDAÇÃO PIO XII</t>
  </si>
  <si>
    <t>CNPJ: 49.150.352/0046-14</t>
  </si>
  <si>
    <t>NOME DA UNIDADE GERIDA: CORA – COMPLEXO ONCOLÓGICO DE REFERÊNCIA DO ESTADO DE GOIÁS</t>
  </si>
  <si>
    <t>CNPJ: 02.529.964/0038-49</t>
  </si>
  <si>
    <t>CONTRATO DE GESTÃO/ADITIVO Nº:   003/2022 SES/GO              4° TERMO ADITIVO</t>
  </si>
  <si>
    <t>VIGÊNCIA DO CONTRATO DE GESTÃO/TERMO ADITIVO:      INÍCIO 28/12/2022      E      TÉRMINO  27/12/2034</t>
  </si>
  <si>
    <t>PREVISÃO DE REPASSE MENSAL DO CONTRATO DE GESTÃO/ADITIVO - CUSTEIO :R$</t>
  </si>
  <si>
    <t>PREVISÃO DE REPASSE MENSAL DO CONTRATO DE GESTÃO/ADITIVO - INVESTIMENTO :R$</t>
  </si>
  <si>
    <t>Relatório Financeiro Mensal</t>
  </si>
  <si>
    <t>Competência: 10/2025</t>
  </si>
  <si>
    <t>Em Reais</t>
  </si>
  <si>
    <t xml:space="preserve">1. SALDO BANCÁRIO ANTERIOR  </t>
  </si>
  <si>
    <t>1.1 Caixa</t>
  </si>
  <si>
    <t>1.2 Banco Conta Movimento - CUSTEIO  e INVESTIMENTO</t>
  </si>
  <si>
    <t>1.2.1 CEF C/C 579393185-2 CUSTEIO</t>
  </si>
  <si>
    <t>1.2.2 CEF C/C 579393187-9 FUNDO DE PROV RESCISÕES TRABALHISTAS E AÇÕES JUDICIAIS 3% VLR</t>
  </si>
  <si>
    <t>1.3 Aplicações Financeiras - CUSTEIO e INVESTIMENTO</t>
  </si>
  <si>
    <t>1.3.1 CEF – APLIC 579393185-2 CUSTEIO</t>
  </si>
  <si>
    <t>1.3.2 CEF – APLIC 579393187-9 FUNDO DE PROV RESCISÕES TRABALHISTAS E AÇÕES JUDICIAIS 3% VLR</t>
  </si>
  <si>
    <t>SALDO ANTERIOR (soma= 1.1+1.2+1.3)</t>
  </si>
  <si>
    <t>2.ENTRADAS DE RECURSOS FINANCEIROS</t>
  </si>
  <si>
    <t xml:space="preserve">2.1 Repasse - CUSTEIO   </t>
  </si>
  <si>
    <t>2.1.1 CEF C/C 579393185-2 CUSTEIO</t>
  </si>
  <si>
    <t>2.1.2 CEF C/C 579393187-9 FUNDO DE PROV RESCISÕES TRABALHISTAS E AÇÕES JUDICIAIS 3% VLR</t>
  </si>
  <si>
    <t>2.1.3 CEF C/C 579393185-2 CUSTEIO – REEMBOLSO DE VALORES *</t>
  </si>
  <si>
    <t xml:space="preserve">2.2 Repasse - INVESTIMENTO  </t>
  </si>
  <si>
    <t>2.3 Rendimento sobre Aplicação Financeiras - CUSTEIO</t>
  </si>
  <si>
    <t>2.3.1 CEF - APLIC 579393185-2 CUSTEIO</t>
  </si>
  <si>
    <t>2.3.2 CEF - APLIC 579393187-9 FUNDO DE PROV RESCISÕES TRABALHISTAS E AÇÕES JUDICIAIS 3% VLR</t>
  </si>
  <si>
    <t>2.4 Rendimento sobre Aplicação Financeiras - INVESTIMENTO</t>
  </si>
  <si>
    <t>2.5 Outras entradas - Reembolsos/Contratação de empréstimo</t>
  </si>
  <si>
    <t>2.5.1 Contratação de Empréstimo</t>
  </si>
  <si>
    <t>2.5.2 Estorno de pagamento</t>
  </si>
  <si>
    <t>2.5.3 Ressarcimento</t>
  </si>
  <si>
    <t>2.5.4 Reembolso Judicial</t>
  </si>
  <si>
    <t>2.5.5 Reembolso de Valores</t>
  </si>
  <si>
    <t>TOTAL DE ENTRADAS (soma=2.1+2.2+2.3+2.4+2.5)</t>
  </si>
  <si>
    <t>3. RESGATE APLICAÇÃO FINANCEIRA</t>
  </si>
  <si>
    <t xml:space="preserve">3.1 Resgate Aplicação -  CUSTEIO  </t>
  </si>
  <si>
    <t>3.1.1 CEF APLIC 579393185-2 CUSTEIO</t>
  </si>
  <si>
    <t>3.1.2 CEF APLIC  579393187-9 FUNDO DE PROV RESCISÕES TRABALHISTAS E AÇÕES JUDICIAIS 3% VLR</t>
  </si>
  <si>
    <t xml:space="preserve">3.2 Resgate Aplicação - INVESTIMENTO  </t>
  </si>
  <si>
    <t>TOTAL DOS RESGATES (soma=3.1+3.2)</t>
  </si>
  <si>
    <t>4. APLICAÇÃO FINANCEIRA</t>
  </si>
  <si>
    <t>4.1 Aplicação Financeira -  CUSTEIO</t>
  </si>
  <si>
    <t>4.1.1 CEF APLIC 579393185-2 CUSTEIO</t>
  </si>
  <si>
    <t>4.1.2 CEF 579393187-9 FUNDO DE PROV RESCISÕES TRABALHISTAS E AÇÕES JUDICIAIS 3% VLR</t>
  </si>
  <si>
    <t>4.2 Aplicação Financeira  - INVESTIMENTO</t>
  </si>
  <si>
    <t>TOTAL DAS APLICAÇÕES FINANCEIRAS (soma= 4.1+4.2)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</si>
  <si>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</si>
  <si>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</si>
  <si>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</si>
  <si>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</si>
  <si>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</si>
  <si>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>5.1.4 Bloqueio Judicial</t>
  </si>
  <si>
    <t>5.1.5 Tributos: Impostos,Taxas e Contribuições</t>
  </si>
  <si>
    <t>5.1.6 Encargos Sociais</t>
  </si>
  <si>
    <t>5.1.6.1 Encargos Sobre Folha de Pagamento</t>
  </si>
  <si>
    <t>5.1.6.2 Encargos Sobre Rescisão Trabalhista</t>
  </si>
  <si>
    <t>5.1.7 Despesa Administrativa quando O.S. e unidade gerida se situarem em localidades diversas (Item 12.1.v da Minuta Padrão do Contrato de Gestão – PGE).</t>
  </si>
  <si>
    <t>5.1.8 Outros</t>
  </si>
  <si>
    <t>5.1.8.1 Reembolso Despesa</t>
  </si>
  <si>
    <t>5.1.8.2 Estorno de pagamento</t>
  </si>
  <si>
    <t>5.1.8.3 Reembolso Judicial</t>
  </si>
  <si>
    <t>5.1.8.4 Tarifa Bancária</t>
  </si>
  <si>
    <t>TOTAL DE PAGAMENTOS - CUSTEIO (soma= 5.1.1+5.1.2+5.1.3+5.1.4+5.1.5+5.1.6+5.1.7+5.1.8)</t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</si>
  <si>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</si>
  <si>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</si>
  <si>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</si>
  <si>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</si>
  <si>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5.2.4 Outros</t>
  </si>
  <si>
    <t>TOTAL DE PAGAMENTOS - INVESTIMENTO</t>
  </si>
  <si>
    <t>TOTAL GERAL DOS PAGAMENTOS (soma= 5.1+5.2)</t>
  </si>
  <si>
    <t>6.VALORES DEVOLVIDOS À CONTRATANTE</t>
  </si>
  <si>
    <t>6.1 Valores Devolvidos à Contratante - CUSTEIO</t>
  </si>
  <si>
    <t>6.2 Valores Devolvidos à Contratante -INVESTIMENTO</t>
  </si>
  <si>
    <t>TOTAL VALORES DEVOLVIDOS (soma=6.1+6.2)</t>
  </si>
  <si>
    <t>7.SALDO BANCÁRIO FINAL EM 31/10/2025</t>
  </si>
  <si>
    <t>7.1 Caixa</t>
  </si>
  <si>
    <t>7.2. Banco Conta Movimento - CUSTEIO E INVESTIMENTO</t>
  </si>
  <si>
    <t>7.2.1 CEF 579393185-2 CUSTEIO</t>
  </si>
  <si>
    <t>7.2.2 CEF 579393187-9 FUNDO DE PROV RESCISÕES TRABALHISTAS E AÇÕES JUDICIAIS 3% VLR</t>
  </si>
  <si>
    <t>7.3 Aplicações Financeiras - CUSTEIO E INVESTIMENTO</t>
  </si>
  <si>
    <t>7.3.1 CEF APLIC 579393185-2 CUSTEIO (VIDE NOTA)</t>
  </si>
  <si>
    <t>7.3.2 CEF APLIC 579393187-9 FUNDO DE PROV RESCISÕES TRABALHISTAS E AÇÕES JUDICIAIS 3% VLR</t>
  </si>
  <si>
    <t>SALDO BANCÁRIO FINAL (soma=7.1+7.2+7.3)</t>
  </si>
  <si>
    <t>Fonte: Extratos bancários e Relatorio SIPEF/BRGAAP.</t>
  </si>
  <si>
    <t>8.INFORMAÇÕES COMPLEMENTARES - GLOSAS</t>
  </si>
  <si>
    <t>8.1 Glosa - residentes cedidos *</t>
  </si>
  <si>
    <t>8.2 Glosa - não cumprimento das metas *</t>
  </si>
  <si>
    <t>8.3 Glosa - Fatura Equatorial *</t>
  </si>
  <si>
    <t>8.4 Glosa – Fatura Saneago *</t>
  </si>
  <si>
    <t>TOTAL DAS GLOSAS</t>
  </si>
  <si>
    <t>*Obs.: Valores de glosas não informados devido ao não recebimento das informações por parte da SES.</t>
  </si>
  <si>
    <t xml:space="preserve">Item 5.1.2 A fatura da Saneago foi paga com recursos do repasse de custeio, enquanto não há alteração de titularidade da unidade consumidora.                                                                                                                                                                                                                     Item 5.1.2 A fatura da Equatorial S/A foi paga com recursos do repasse de custeio, enquanto não há alteração de titularidade da unidade consumidora.                                                                                                                                                                           </t>
  </si>
  <si>
    <t>Alessandro de Assis Gomes</t>
  </si>
  <si>
    <t>Goiânia, 04 de Novembro de 2025.</t>
  </si>
  <si>
    <t>Matrícula 19.087</t>
  </si>
  <si>
    <t>Supervisor Financeiro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</si>
</sst>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* #,##0.00&quot; &quot;;&quot;-&quot;* #,##0.00&quot; &quot;;&quot; &quot;* &quot;-&quot;00&quot; &quot;;&quot; &quot;@&quot; &quot;"/>
  </numFmts>
  <fonts count="19">
    <font>
      <sz val="10"/>
      <color theme="1"/>
      <name val="Liberation Sans"/>
      <family val="2"/>
    </font>
    <font>
      <sz val="10"/>
      <color rgb="FF000000"/>
      <name val="Liberation Sans1"/>
    </font>
    <font>
      <b/>
      <sz val="10"/>
      <color rgb="FF000000"/>
      <name val="Liberation Sans1"/>
    </font>
    <font>
      <b/>
      <sz val="10"/>
      <color rgb="FFFFFFFF"/>
      <name val="Liberation Sans1"/>
    </font>
    <font>
      <sz val="10"/>
      <color rgb="FFCC0000"/>
      <name val="Liberation Sans1"/>
    </font>
    <font>
      <sz val="11"/>
      <color rgb="FF000000"/>
      <name val="Calibri"/>
      <family val="2"/>
    </font>
    <font>
      <i/>
      <sz val="10"/>
      <color rgb="FF808080"/>
      <name val="Liberation Sans1"/>
    </font>
    <font>
      <sz val="10"/>
      <color rgb="FF006600"/>
      <name val="Liberation Sans1"/>
    </font>
    <font>
      <b/>
      <sz val="24"/>
      <color rgb="FF000000"/>
      <name val="Liberation Sans1"/>
    </font>
    <font>
      <b/>
      <sz val="18"/>
      <color rgb="FF000000"/>
      <name val="Liberation Sans1"/>
    </font>
    <font>
      <b/>
      <sz val="12"/>
      <color rgb="FF000000"/>
      <name val="Liberation Sans1"/>
    </font>
    <font>
      <u/>
      <sz val="10"/>
      <color rgb="FF0000EE"/>
      <name val="Liberation Sans1"/>
    </font>
    <font>
      <sz val="10"/>
      <color rgb="FF996600"/>
      <name val="Liberation Sans1"/>
    </font>
    <font>
      <sz val="10"/>
      <color rgb="FF333333"/>
      <name val="Liberation Sans1"/>
    </font>
    <font>
      <b/>
      <i/>
      <u/>
      <sz val="10"/>
      <color rgb="FF000000"/>
      <name val="Liberation Sans1"/>
    </font>
    <font>
      <b/>
      <sz val="18"/>
      <color rgb="FF000000"/>
      <name val="Calibri"/>
      <family val="2"/>
    </font>
    <font>
      <b/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1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7F7F7F"/>
        <bgColor rgb="FF7F7F7F"/>
      </patternFill>
    </fill>
    <fill>
      <patternFill patternType="solid">
        <fgColor rgb="FFFFFFFF"/>
        <bgColor rgb="FFFFFFFF"/>
      </patternFill>
    </fill>
    <fill>
      <patternFill patternType="solid">
        <fgColor rgb="FFA6A6A6"/>
        <bgColor rgb="FFA6A6A6"/>
      </patternFill>
    </fill>
    <fill>
      <patternFill patternType="solid">
        <fgColor rgb="FFBFBFBF"/>
        <bgColor rgb="FFBFBFBF"/>
      </patternFill>
    </fill>
    <fill>
      <patternFill patternType="solid">
        <fgColor rgb="FFD9D9D9"/>
        <bgColor rgb="FFD9D9D9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1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1" fillId="0" borderId="0" applyNumberFormat="0" applyBorder="0" applyProtection="0"/>
    <xf numFmtId="0" fontId="3" fillId="6" borderId="0" applyNumberFormat="0" applyBorder="0" applyProtection="0"/>
    <xf numFmtId="164" fontId="5" fillId="0" borderId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4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4" fillId="0" borderId="0" applyNumberFormat="0" applyBorder="0" applyProtection="0"/>
  </cellStyleXfs>
  <cellXfs count="67">
    <xf numFmtId="0" fontId="0" fillId="0" borderId="0" xfId="0"/>
    <xf numFmtId="0" fontId="1" fillId="0" borderId="0" xfId="6"/>
    <xf numFmtId="4" fontId="1" fillId="0" borderId="0" xfId="6" applyNumberFormat="1" applyAlignment="1">
      <alignment horizontal="right"/>
    </xf>
    <xf numFmtId="0" fontId="1" fillId="0" borderId="0" xfId="6" applyAlignment="1">
      <alignment vertical="center"/>
    </xf>
    <xf numFmtId="0" fontId="1" fillId="10" borderId="3" xfId="6" applyFill="1" applyBorder="1" applyAlignment="1">
      <alignment vertical="center"/>
    </xf>
    <xf numFmtId="4" fontId="1" fillId="10" borderId="3" xfId="6" applyNumberFormat="1" applyFill="1" applyBorder="1" applyAlignment="1">
      <alignment horizontal="right"/>
    </xf>
    <xf numFmtId="0" fontId="1" fillId="10" borderId="3" xfId="6" applyFill="1" applyBorder="1"/>
    <xf numFmtId="4" fontId="5" fillId="10" borderId="3" xfId="6" applyNumberFormat="1" applyFont="1" applyFill="1" applyBorder="1" applyAlignment="1">
      <alignment horizontal="right"/>
    </xf>
    <xf numFmtId="0" fontId="5" fillId="10" borderId="3" xfId="6" applyFont="1" applyFill="1" applyBorder="1"/>
    <xf numFmtId="4" fontId="5" fillId="0" borderId="0" xfId="6" applyNumberFormat="1" applyFont="1" applyAlignment="1">
      <alignment horizontal="right"/>
    </xf>
    <xf numFmtId="0" fontId="5" fillId="0" borderId="0" xfId="6" applyFont="1"/>
    <xf numFmtId="4" fontId="5" fillId="10" borderId="3" xfId="6" applyNumberFormat="1" applyFont="1" applyFill="1" applyBorder="1" applyAlignment="1">
      <alignment horizontal="left"/>
    </xf>
    <xf numFmtId="0" fontId="17" fillId="0" borderId="0" xfId="6" applyFont="1" applyAlignment="1">
      <alignment horizontal="center" vertical="center"/>
    </xf>
    <xf numFmtId="0" fontId="17" fillId="11" borderId="3" xfId="6" applyFont="1" applyFill="1" applyBorder="1" applyAlignment="1">
      <alignment horizontal="left" vertical="center"/>
    </xf>
    <xf numFmtId="4" fontId="17" fillId="11" borderId="3" xfId="6" applyNumberFormat="1" applyFont="1" applyFill="1" applyBorder="1" applyAlignment="1">
      <alignment horizontal="right" vertical="center"/>
    </xf>
    <xf numFmtId="4" fontId="1" fillId="0" borderId="0" xfId="6" applyNumberFormat="1" applyAlignment="1">
      <alignment horizontal="center" vertical="center"/>
    </xf>
    <xf numFmtId="4" fontId="17" fillId="0" borderId="3" xfId="6" applyNumberFormat="1" applyFont="1" applyBorder="1" applyAlignment="1">
      <alignment vertical="center" shrinkToFit="1"/>
    </xf>
    <xf numFmtId="4" fontId="17" fillId="0" borderId="3" xfId="6" applyNumberFormat="1" applyFont="1" applyBorder="1" applyAlignment="1">
      <alignment vertical="center"/>
    </xf>
    <xf numFmtId="4" fontId="5" fillId="0" borderId="0" xfId="8" applyNumberFormat="1" applyFont="1" applyFill="1" applyAlignment="1" applyProtection="1">
      <alignment vertical="center"/>
    </xf>
    <xf numFmtId="4" fontId="1" fillId="0" borderId="3" xfId="6" applyNumberFormat="1" applyBorder="1" applyAlignment="1">
      <alignment vertical="center" shrinkToFit="1"/>
    </xf>
    <xf numFmtId="4" fontId="1" fillId="0" borderId="3" xfId="6" applyNumberFormat="1" applyBorder="1" applyAlignment="1">
      <alignment vertical="center"/>
    </xf>
    <xf numFmtId="4" fontId="5" fillId="0" borderId="3" xfId="6" applyNumberFormat="1" applyFont="1" applyBorder="1" applyAlignment="1">
      <alignment vertical="center"/>
    </xf>
    <xf numFmtId="0" fontId="17" fillId="0" borderId="3" xfId="6" applyFont="1" applyBorder="1" applyAlignment="1">
      <alignment horizontal="left" vertical="center"/>
    </xf>
    <xf numFmtId="4" fontId="17" fillId="0" borderId="3" xfId="8" applyNumberFormat="1" applyFont="1" applyFill="1" applyBorder="1" applyAlignment="1" applyProtection="1">
      <alignment vertical="center"/>
    </xf>
    <xf numFmtId="4" fontId="5" fillId="0" borderId="3" xfId="8" applyNumberFormat="1" applyFont="1" applyFill="1" applyBorder="1" applyAlignment="1" applyProtection="1">
      <alignment vertical="center"/>
    </xf>
    <xf numFmtId="0" fontId="17" fillId="0" borderId="3" xfId="6" applyFont="1" applyBorder="1" applyAlignment="1">
      <alignment vertical="center" wrapText="1"/>
    </xf>
    <xf numFmtId="4" fontId="1" fillId="0" borderId="0" xfId="6" applyNumberFormat="1" applyAlignment="1">
      <alignment vertical="center"/>
    </xf>
    <xf numFmtId="0" fontId="1" fillId="0" borderId="3" xfId="6" applyBorder="1" applyAlignment="1">
      <alignment vertical="center" wrapText="1"/>
    </xf>
    <xf numFmtId="4" fontId="18" fillId="0" borderId="3" xfId="6" applyNumberFormat="1" applyFont="1" applyBorder="1" applyAlignment="1">
      <alignment vertical="center"/>
    </xf>
    <xf numFmtId="0" fontId="17" fillId="0" borderId="3" xfId="6" applyFont="1" applyBorder="1" applyAlignment="1">
      <alignment vertical="center"/>
    </xf>
    <xf numFmtId="4" fontId="1" fillId="0" borderId="0" xfId="6" applyNumberFormat="1" applyAlignment="1">
      <alignment horizontal="left"/>
    </xf>
    <xf numFmtId="0" fontId="5" fillId="0" borderId="3" xfId="6" applyFont="1" applyBorder="1" applyAlignment="1">
      <alignment vertical="center"/>
    </xf>
    <xf numFmtId="0" fontId="1" fillId="0" borderId="3" xfId="6" applyBorder="1" applyAlignment="1">
      <alignment vertical="center"/>
    </xf>
    <xf numFmtId="4" fontId="1" fillId="10" borderId="3" xfId="6" applyNumberFormat="1" applyFill="1" applyBorder="1" applyAlignment="1">
      <alignment vertical="center"/>
    </xf>
    <xf numFmtId="4" fontId="5" fillId="0" borderId="0" xfId="6" applyNumberFormat="1" applyFont="1" applyAlignment="1">
      <alignment vertical="center"/>
    </xf>
    <xf numFmtId="0" fontId="17" fillId="12" borderId="3" xfId="6" applyFont="1" applyFill="1" applyBorder="1" applyAlignment="1">
      <alignment vertical="center"/>
    </xf>
    <xf numFmtId="4" fontId="5" fillId="12" borderId="3" xfId="6" applyNumberFormat="1" applyFont="1" applyFill="1" applyBorder="1" applyAlignment="1">
      <alignment vertical="center"/>
    </xf>
    <xf numFmtId="4" fontId="5" fillId="10" borderId="0" xfId="6" applyNumberFormat="1" applyFont="1" applyFill="1" applyAlignment="1">
      <alignment horizontal="right"/>
    </xf>
    <xf numFmtId="0" fontId="1" fillId="10" borderId="0" xfId="6" applyFill="1"/>
    <xf numFmtId="4" fontId="5" fillId="0" borderId="3" xfId="6" applyNumberFormat="1" applyFont="1" applyBorder="1" applyAlignment="1">
      <alignment horizontal="right"/>
    </xf>
    <xf numFmtId="0" fontId="17" fillId="11" borderId="3" xfId="6" applyFont="1" applyFill="1" applyBorder="1" applyAlignment="1">
      <alignment vertical="center"/>
    </xf>
    <xf numFmtId="4" fontId="5" fillId="11" borderId="3" xfId="6" applyNumberFormat="1" applyFont="1" applyFill="1" applyBorder="1" applyAlignment="1">
      <alignment vertical="center"/>
    </xf>
    <xf numFmtId="4" fontId="17" fillId="11" borderId="3" xfId="6" applyNumberFormat="1" applyFont="1" applyFill="1" applyBorder="1" applyAlignment="1">
      <alignment horizontal="right"/>
    </xf>
    <xf numFmtId="4" fontId="5" fillId="11" borderId="3" xfId="6" applyNumberFormat="1" applyFont="1" applyFill="1" applyBorder="1" applyAlignment="1">
      <alignment horizontal="right"/>
    </xf>
    <xf numFmtId="0" fontId="5" fillId="0" borderId="3" xfId="6" applyFont="1" applyBorder="1" applyAlignment="1">
      <alignment vertical="center" wrapText="1"/>
    </xf>
    <xf numFmtId="4" fontId="1" fillId="0" borderId="0" xfId="6" applyNumberFormat="1"/>
    <xf numFmtId="4" fontId="17" fillId="0" borderId="3" xfId="6" applyNumberFormat="1" applyFont="1" applyBorder="1" applyAlignment="1">
      <alignment horizontal="right"/>
    </xf>
    <xf numFmtId="0" fontId="17" fillId="10" borderId="0" xfId="6" applyFont="1" applyFill="1" applyAlignment="1">
      <alignment horizontal="center" vertical="center"/>
    </xf>
    <xf numFmtId="4" fontId="5" fillId="11" borderId="3" xfId="8" applyNumberFormat="1" applyFont="1" applyFill="1" applyBorder="1" applyAlignment="1" applyProtection="1">
      <alignment vertical="center"/>
    </xf>
    <xf numFmtId="0" fontId="17" fillId="11" borderId="3" xfId="6" applyFont="1" applyFill="1" applyBorder="1" applyAlignment="1">
      <alignment vertical="top"/>
    </xf>
    <xf numFmtId="0" fontId="1" fillId="11" borderId="3" xfId="6" applyFill="1" applyBorder="1" applyAlignment="1">
      <alignment vertical="top"/>
    </xf>
    <xf numFmtId="0" fontId="1" fillId="0" borderId="3" xfId="6" applyBorder="1" applyAlignment="1">
      <alignment vertical="top"/>
    </xf>
    <xf numFmtId="4" fontId="17" fillId="11" borderId="3" xfId="8" applyNumberFormat="1" applyFont="1" applyFill="1" applyBorder="1" applyAlignment="1" applyProtection="1">
      <alignment vertical="center"/>
    </xf>
    <xf numFmtId="0" fontId="17" fillId="13" borderId="3" xfId="6" applyFont="1" applyFill="1" applyBorder="1" applyAlignment="1">
      <alignment vertical="top" wrapText="1"/>
    </xf>
    <xf numFmtId="0" fontId="5" fillId="10" borderId="0" xfId="6" applyFont="1" applyFill="1" applyAlignment="1">
      <alignment horizontal="left" vertical="top" wrapText="1"/>
    </xf>
    <xf numFmtId="0" fontId="17" fillId="10" borderId="0" xfId="6" applyFont="1" applyFill="1" applyAlignment="1">
      <alignment horizontal="left" vertical="top" wrapText="1"/>
    </xf>
    <xf numFmtId="0" fontId="5" fillId="0" borderId="0" xfId="6" applyFont="1" applyAlignment="1">
      <alignment horizontal="right"/>
    </xf>
    <xf numFmtId="0" fontId="1" fillId="0" borderId="0" xfId="6" applyAlignment="1">
      <alignment horizontal="right"/>
    </xf>
    <xf numFmtId="0" fontId="1" fillId="0" borderId="2" xfId="6" applyFill="1" applyBorder="1" applyAlignment="1">
      <alignment horizontal="center" vertical="center"/>
    </xf>
    <xf numFmtId="0" fontId="15" fillId="9" borderId="3" xfId="6" applyFont="1" applyFill="1" applyBorder="1" applyAlignment="1">
      <alignment horizontal="center" vertical="center"/>
    </xf>
    <xf numFmtId="0" fontId="1" fillId="10" borderId="3" xfId="6" applyFill="1" applyBorder="1" applyAlignment="1">
      <alignment horizontal="center" vertical="center" wrapText="1"/>
    </xf>
    <xf numFmtId="0" fontId="1" fillId="10" borderId="3" xfId="6" applyFill="1" applyBorder="1" applyAlignment="1">
      <alignment horizontal="left" vertical="center"/>
    </xf>
    <xf numFmtId="0" fontId="1" fillId="10" borderId="3" xfId="6" applyFill="1" applyBorder="1" applyAlignment="1">
      <alignment horizontal="left"/>
    </xf>
    <xf numFmtId="0" fontId="16" fillId="10" borderId="3" xfId="6" applyFont="1" applyFill="1" applyBorder="1" applyAlignment="1">
      <alignment horizontal="center" vertical="center"/>
    </xf>
    <xf numFmtId="0" fontId="17" fillId="10" borderId="3" xfId="6" applyFont="1" applyFill="1" applyBorder="1" applyAlignment="1">
      <alignment horizontal="left"/>
    </xf>
    <xf numFmtId="0" fontId="17" fillId="10" borderId="3" xfId="6" applyFont="1" applyFill="1" applyBorder="1" applyAlignment="1">
      <alignment horizontal="right" vertical="center"/>
    </xf>
    <xf numFmtId="0" fontId="0" fillId="10" borderId="3" xfId="0" applyFill="1" applyBorder="1"/>
  </cellXfs>
  <cellStyles count="21">
    <cellStyle name="Accent" xfId="1" xr:uid="{63E50289-9E74-48D4-B270-8958B19024D9}"/>
    <cellStyle name="Accent 1" xfId="2" xr:uid="{FEF00A10-6486-4C94-AC08-E604F371F2D3}"/>
    <cellStyle name="Accent 2" xfId="3" xr:uid="{FCE4BC6A-8C7E-457C-B547-6F9D468C7DAC}"/>
    <cellStyle name="Accent 3" xfId="4" xr:uid="{FA2D5C2C-EBF2-4795-AC6B-9B147F4F84FB}"/>
    <cellStyle name="Bad" xfId="5" xr:uid="{380E926F-5FB6-4A33-BE32-7DA0BAE86FFE}"/>
    <cellStyle name="Default" xfId="6" xr:uid="{988C3E3F-C35A-4327-8418-B2253B71446F}"/>
    <cellStyle name="Error" xfId="7" xr:uid="{1C619609-64F3-4A3D-8D81-179715F18137}"/>
    <cellStyle name="Excel Built-in Comma" xfId="8" xr:uid="{2AF29A81-8C1D-46BC-BAA0-BBE235C83B4F}"/>
    <cellStyle name="Footnote" xfId="9" xr:uid="{74137653-8463-4EB1-AD32-BE79366F425E}"/>
    <cellStyle name="Good" xfId="10" xr:uid="{4617AB0A-C1AF-47D7-9D47-0AF94326520D}"/>
    <cellStyle name="Heading" xfId="11" xr:uid="{F687B8EE-DC26-4083-8A9A-91EF251720E1}"/>
    <cellStyle name="Heading 1" xfId="12" xr:uid="{BC393D01-9CCE-417E-9F90-73C916A22E21}"/>
    <cellStyle name="Heading 2" xfId="13" xr:uid="{85CE56B6-A1FA-4390-B2FD-33003119DA9F}"/>
    <cellStyle name="Hyperlink" xfId="14" xr:uid="{1B91930F-A11E-4F95-8992-ED8933021FDD}"/>
    <cellStyle name="Neutral" xfId="15" xr:uid="{9D146A9D-D703-4005-876C-C9473C1EE0A8}"/>
    <cellStyle name="Normal" xfId="0" builtinId="0" customBuiltin="1"/>
    <cellStyle name="Note" xfId="16" xr:uid="{58840008-E40F-4A1F-BB84-8A12B0E06F76}"/>
    <cellStyle name="Result" xfId="17" xr:uid="{315A512D-2523-4C56-BB94-8CCA3644419A}"/>
    <cellStyle name="Status" xfId="18" xr:uid="{2D0DC493-5527-4CC4-BB3F-87A68DEB5890}"/>
    <cellStyle name="Text" xfId="19" xr:uid="{1DD4436D-8778-4237-BC6E-DBB0E97EB28A}"/>
    <cellStyle name="Warning" xfId="20" xr:uid="{557AF0AF-8173-4BC4-A57E-C466E386D1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2188440</xdr:colOff>
      <xdr:row>0</xdr:row>
      <xdr:rowOff>316800</xdr:rowOff>
    </xdr:from>
    <xdr:ext cx="5653080" cy="903599"/>
    <xdr:pic>
      <xdr:nvPicPr>
        <xdr:cNvPr id="2" name="Imagem 3">
          <a:extLst>
            <a:ext uri="{FF2B5EF4-FFF2-40B4-BE49-F238E27FC236}">
              <a16:creationId xmlns:a16="http://schemas.microsoft.com/office/drawing/2014/main" id="{450FFC60-A4AF-E0BB-317C-13D080217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2188440" y="316800"/>
          <a:ext cx="5653080" cy="903599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61A79-F5F4-48B5-AA14-54CAB795B7A0}">
  <sheetPr>
    <pageSetUpPr fitToPage="1"/>
  </sheetPr>
  <dimension ref="A1:E129"/>
  <sheetViews>
    <sheetView tabSelected="1" workbookViewId="0">
      <selection sqref="A1:B1"/>
    </sheetView>
  </sheetViews>
  <sheetFormatPr defaultColWidth="44.140625" defaultRowHeight="13.9"/>
  <cols>
    <col min="1" max="1" width="120.85546875" style="1" customWidth="1"/>
    <col min="2" max="2" width="45" style="1" customWidth="1"/>
    <col min="3" max="3" width="40.7109375" style="1" customWidth="1"/>
    <col min="4" max="4" width="44.140625" style="2" customWidth="1"/>
    <col min="5" max="6" width="44.140625" style="1" customWidth="1"/>
    <col min="7" max="16384" width="44.140625" style="1"/>
  </cols>
  <sheetData>
    <row r="1" spans="1:3" ht="121.5" customHeight="1">
      <c r="A1" s="58" t="s">
        <v>0</v>
      </c>
      <c r="B1" s="58"/>
    </row>
    <row r="2" spans="1:3" s="1" customFormat="1" ht="12.75">
      <c r="A2" s="59" t="s">
        <v>1</v>
      </c>
      <c r="B2" s="59"/>
      <c r="C2" s="2"/>
    </row>
    <row r="3" spans="1:3" s="1" customFormat="1" ht="12.75">
      <c r="A3" s="59"/>
      <c r="B3" s="59"/>
      <c r="C3" s="2"/>
    </row>
    <row r="4" spans="1:3" s="1" customFormat="1" ht="12.75">
      <c r="A4" s="59"/>
      <c r="B4" s="59"/>
      <c r="C4" s="2"/>
    </row>
    <row r="5" spans="1:3" s="1" customFormat="1" ht="12.75">
      <c r="A5" s="59"/>
      <c r="B5" s="59"/>
      <c r="C5" s="2"/>
    </row>
    <row r="6" spans="1:3" s="1" customFormat="1" ht="12.75">
      <c r="A6" s="59"/>
      <c r="B6" s="59"/>
      <c r="C6" s="2"/>
    </row>
    <row r="7" spans="1:3" s="1" customFormat="1" ht="12.75">
      <c r="A7" s="59"/>
      <c r="B7" s="59"/>
      <c r="C7" s="3"/>
    </row>
    <row r="8" spans="1:3" s="1" customFormat="1" ht="23.25" customHeight="1">
      <c r="A8" s="60" t="s">
        <v>2</v>
      </c>
      <c r="B8" s="60"/>
      <c r="C8" s="3"/>
    </row>
    <row r="9" spans="1:3" s="1" customFormat="1" ht="23.25" customHeight="1">
      <c r="A9" s="60"/>
      <c r="B9" s="60"/>
      <c r="C9" s="3"/>
    </row>
    <row r="10" spans="1:3" s="1" customFormat="1" ht="12.75">
      <c r="A10" s="61" t="s">
        <v>3</v>
      </c>
      <c r="B10" s="61"/>
      <c r="C10" s="2"/>
    </row>
    <row r="11" spans="1:3" s="1" customFormat="1" ht="12.75">
      <c r="A11" s="4" t="s">
        <v>4</v>
      </c>
      <c r="B11" s="5"/>
      <c r="C11" s="2"/>
    </row>
    <row r="12" spans="1:3" s="1" customFormat="1" ht="12.75">
      <c r="A12" s="62" t="s">
        <v>5</v>
      </c>
      <c r="B12" s="62"/>
    </row>
    <row r="13" spans="1:3" s="1" customFormat="1" ht="12.75">
      <c r="A13" s="6" t="s">
        <v>6</v>
      </c>
      <c r="B13" s="5"/>
      <c r="C13" s="2"/>
    </row>
    <row r="14" spans="1:3" s="1" customFormat="1" ht="12.75">
      <c r="A14" s="62" t="s">
        <v>7</v>
      </c>
      <c r="B14" s="62"/>
      <c r="C14" s="2"/>
    </row>
    <row r="15" spans="1:3" s="1" customFormat="1" ht="12.75">
      <c r="A15" s="6" t="s">
        <v>8</v>
      </c>
      <c r="B15" s="5"/>
      <c r="C15" s="2"/>
    </row>
    <row r="16" spans="1:3" s="1" customFormat="1" ht="15">
      <c r="A16" s="6" t="s">
        <v>9</v>
      </c>
      <c r="B16" s="7"/>
      <c r="C16" s="2"/>
    </row>
    <row r="17" spans="1:3" ht="15">
      <c r="A17" s="6" t="s">
        <v>10</v>
      </c>
      <c r="B17" s="7"/>
      <c r="C17" s="2"/>
    </row>
    <row r="18" spans="1:3" s="10" customFormat="1" ht="15">
      <c r="A18" s="8" t="s">
        <v>11</v>
      </c>
      <c r="B18" s="7">
        <v>4245179.8499999996</v>
      </c>
      <c r="C18" s="9"/>
    </row>
    <row r="19" spans="1:3" s="10" customFormat="1" ht="15">
      <c r="A19" s="8" t="s">
        <v>12</v>
      </c>
      <c r="B19" s="7">
        <v>0</v>
      </c>
      <c r="C19" s="9"/>
    </row>
    <row r="20" spans="1:3" s="10" customFormat="1" ht="15">
      <c r="A20" s="8"/>
      <c r="B20" s="11"/>
      <c r="C20" s="9"/>
    </row>
    <row r="21" spans="1:3" ht="26.25">
      <c r="A21" s="63" t="s">
        <v>13</v>
      </c>
      <c r="B21" s="63"/>
    </row>
    <row r="22" spans="1:3" ht="14.25" customHeight="1">
      <c r="A22" s="64" t="s">
        <v>14</v>
      </c>
      <c r="B22" s="65" t="s">
        <v>15</v>
      </c>
    </row>
    <row r="23" spans="1:3" ht="14.25" customHeight="1">
      <c r="A23" s="64"/>
      <c r="B23" s="65"/>
      <c r="C23" s="12"/>
    </row>
    <row r="24" spans="1:3" ht="15">
      <c r="A24" s="13" t="s">
        <v>16</v>
      </c>
      <c r="B24" s="14"/>
      <c r="C24" s="15"/>
    </row>
    <row r="25" spans="1:3" ht="15">
      <c r="A25" s="16" t="s">
        <v>17</v>
      </c>
      <c r="B25" s="17">
        <v>0</v>
      </c>
      <c r="C25" s="18"/>
    </row>
    <row r="26" spans="1:3" ht="15">
      <c r="A26" s="16" t="s">
        <v>18</v>
      </c>
      <c r="B26" s="17">
        <f>SUM(B27:B28)</f>
        <v>0</v>
      </c>
      <c r="C26" s="18"/>
    </row>
    <row r="27" spans="1:3" ht="15">
      <c r="A27" s="19" t="s">
        <v>19</v>
      </c>
      <c r="B27" s="20">
        <v>0</v>
      </c>
      <c r="C27" s="18"/>
    </row>
    <row r="28" spans="1:3" ht="15">
      <c r="A28" s="19" t="s">
        <v>20</v>
      </c>
      <c r="B28" s="20">
        <v>0</v>
      </c>
      <c r="C28" s="18"/>
    </row>
    <row r="29" spans="1:3" ht="15">
      <c r="A29" s="16" t="s">
        <v>21</v>
      </c>
      <c r="B29" s="17">
        <f>SUM(B30:B31)</f>
        <v>2714452.09</v>
      </c>
      <c r="C29" s="18"/>
    </row>
    <row r="30" spans="1:3" ht="15">
      <c r="A30" s="19" t="s">
        <v>22</v>
      </c>
      <c r="B30" s="21">
        <v>2380403.2599999998</v>
      </c>
      <c r="C30" s="18"/>
    </row>
    <row r="31" spans="1:3" ht="15">
      <c r="A31" s="19" t="s">
        <v>23</v>
      </c>
      <c r="B31" s="21">
        <v>334048.83</v>
      </c>
      <c r="C31" s="18"/>
    </row>
    <row r="32" spans="1:3" ht="15">
      <c r="A32" s="22" t="s">
        <v>24</v>
      </c>
      <c r="B32" s="23">
        <f>SUM(B25+B26+B29)</f>
        <v>2714452.09</v>
      </c>
      <c r="C32" s="18"/>
    </row>
    <row r="33" spans="1:4" ht="15">
      <c r="A33" s="19"/>
      <c r="B33" s="24"/>
      <c r="C33" s="18"/>
    </row>
    <row r="34" spans="1:4" ht="15">
      <c r="A34" s="13" t="s">
        <v>25</v>
      </c>
      <c r="B34" s="13"/>
      <c r="C34" s="12"/>
    </row>
    <row r="35" spans="1:4" ht="15">
      <c r="A35" s="25" t="s">
        <v>26</v>
      </c>
      <c r="B35" s="17">
        <f>SUM(B36:B38)</f>
        <v>4309756.8900000006</v>
      </c>
      <c r="C35" s="26"/>
    </row>
    <row r="36" spans="1:4" ht="14.25">
      <c r="A36" s="27" t="s">
        <v>27</v>
      </c>
      <c r="B36" s="28">
        <f>1234401.79+995742.16+1624718.86</f>
        <v>3854862.8100000005</v>
      </c>
      <c r="C36" s="26"/>
    </row>
    <row r="37" spans="1:4" ht="12.75">
      <c r="A37" s="27" t="s">
        <v>28</v>
      </c>
      <c r="B37" s="20">
        <f>198249.89+198249.89</f>
        <v>396499.78</v>
      </c>
      <c r="C37" s="26"/>
    </row>
    <row r="38" spans="1:4" ht="12.75">
      <c r="A38" s="27" t="s">
        <v>29</v>
      </c>
      <c r="B38" s="20">
        <f>451.78+5582.63+5218.95+369.41+282.32+161.58+4809.17+19956.17+868.14+1074.24+1127.33+8426.21+8025.48+2040.89</f>
        <v>58394.299999999988</v>
      </c>
      <c r="C38" s="26"/>
    </row>
    <row r="39" spans="1:4" ht="15">
      <c r="A39" s="25" t="s">
        <v>30</v>
      </c>
      <c r="B39" s="17">
        <v>0</v>
      </c>
      <c r="C39" s="26"/>
    </row>
    <row r="40" spans="1:4" ht="15">
      <c r="A40" s="29" t="s">
        <v>31</v>
      </c>
      <c r="B40" s="17">
        <f>SUM(B41:B42)</f>
        <v>47750.22</v>
      </c>
      <c r="C40" s="26"/>
      <c r="D40" s="30"/>
    </row>
    <row r="41" spans="1:4" ht="15">
      <c r="A41" s="31" t="s">
        <v>32</v>
      </c>
      <c r="B41" s="21">
        <v>40251.040000000001</v>
      </c>
      <c r="C41" s="26"/>
    </row>
    <row r="42" spans="1:4" ht="15">
      <c r="A42" s="31" t="s">
        <v>33</v>
      </c>
      <c r="B42" s="21">
        <v>7499.18</v>
      </c>
      <c r="C42" s="26"/>
    </row>
    <row r="43" spans="1:4" ht="15">
      <c r="A43" s="29" t="s">
        <v>34</v>
      </c>
      <c r="B43" s="17">
        <v>0</v>
      </c>
      <c r="C43" s="26"/>
    </row>
    <row r="44" spans="1:4" ht="15">
      <c r="A44" s="29" t="s">
        <v>35</v>
      </c>
      <c r="B44" s="17">
        <f>SUM(B45:B49)</f>
        <v>77657.159999999989</v>
      </c>
      <c r="C44" s="26"/>
    </row>
    <row r="45" spans="1:4" ht="12.75">
      <c r="A45" s="32" t="s">
        <v>36</v>
      </c>
      <c r="B45" s="20">
        <v>0</v>
      </c>
      <c r="C45" s="26"/>
    </row>
    <row r="46" spans="1:4" ht="12.75">
      <c r="A46" s="32" t="s">
        <v>37</v>
      </c>
      <c r="B46" s="20">
        <f>16718.6+3672+2400+42848.89+10627.49+1365.18</f>
        <v>77632.159999999989</v>
      </c>
      <c r="C46" s="26"/>
    </row>
    <row r="47" spans="1:4" ht="12.75">
      <c r="A47" s="32" t="s">
        <v>38</v>
      </c>
      <c r="B47" s="20">
        <v>25</v>
      </c>
      <c r="C47" s="26"/>
    </row>
    <row r="48" spans="1:4" ht="12.75">
      <c r="A48" s="32" t="s">
        <v>39</v>
      </c>
      <c r="B48" s="33">
        <v>0</v>
      </c>
      <c r="C48" s="26"/>
    </row>
    <row r="49" spans="1:5" ht="15">
      <c r="A49" s="32" t="s">
        <v>40</v>
      </c>
      <c r="B49" s="20">
        <v>0</v>
      </c>
      <c r="C49" s="34"/>
    </row>
    <row r="50" spans="1:5" ht="15">
      <c r="A50" s="29" t="s">
        <v>41</v>
      </c>
      <c r="B50" s="17">
        <f>SUM(B35+B39+B40+B43+B44)</f>
        <v>4435164.2700000005</v>
      </c>
      <c r="C50" s="34"/>
    </row>
    <row r="51" spans="1:5" ht="15">
      <c r="A51" s="29"/>
      <c r="B51" s="21"/>
      <c r="C51" s="34"/>
    </row>
    <row r="52" spans="1:5" ht="15">
      <c r="A52" s="35" t="s">
        <v>42</v>
      </c>
      <c r="B52" s="36"/>
      <c r="C52" s="34"/>
    </row>
    <row r="53" spans="1:5" ht="15">
      <c r="A53" s="25" t="s">
        <v>43</v>
      </c>
      <c r="B53" s="17">
        <f>B54+B55</f>
        <v>4300127.1999999993</v>
      </c>
      <c r="C53" s="34"/>
    </row>
    <row r="54" spans="1:5" ht="15">
      <c r="A54" s="27" t="s">
        <v>44</v>
      </c>
      <c r="B54" s="28">
        <f>3301.25+1108850.65+337252.97+12814.65+224512.4+272202.11+103868.98+1187787.76+74228.58+260559.62+296177.59+109041.21+231619.14+10957.5+8109.04+449.45</f>
        <v>4241732.8999999994</v>
      </c>
      <c r="C54" s="34"/>
    </row>
    <row r="55" spans="1:5" ht="15">
      <c r="A55" s="27" t="s">
        <v>45</v>
      </c>
      <c r="B55" s="20">
        <f>B38</f>
        <v>58394.299999999988</v>
      </c>
      <c r="C55" s="34"/>
    </row>
    <row r="56" spans="1:5" ht="15">
      <c r="A56" s="25" t="s">
        <v>46</v>
      </c>
      <c r="B56" s="17">
        <v>0</v>
      </c>
      <c r="C56" s="34"/>
    </row>
    <row r="57" spans="1:5" ht="15">
      <c r="A57" s="29" t="s">
        <v>47</v>
      </c>
      <c r="B57" s="17">
        <f>B53+B56</f>
        <v>4300127.1999999993</v>
      </c>
      <c r="C57" s="37"/>
      <c r="D57" s="38"/>
      <c r="E57" s="38"/>
    </row>
    <row r="58" spans="1:5" s="38" customFormat="1" ht="15">
      <c r="A58" s="29"/>
      <c r="B58" s="39"/>
      <c r="C58" s="9"/>
      <c r="D58" s="2"/>
      <c r="E58" s="1"/>
    </row>
    <row r="59" spans="1:5" ht="15">
      <c r="A59" s="40" t="s">
        <v>48</v>
      </c>
      <c r="B59" s="41"/>
      <c r="C59" s="9"/>
    </row>
    <row r="60" spans="1:5" ht="15">
      <c r="A60" s="25" t="s">
        <v>49</v>
      </c>
      <c r="B60" s="17">
        <f>SUM(B61:B62)</f>
        <v>3955820.09</v>
      </c>
      <c r="C60" s="9"/>
    </row>
    <row r="61" spans="1:5" ht="15">
      <c r="A61" s="31" t="s">
        <v>50</v>
      </c>
      <c r="B61" s="21">
        <v>3559320.31</v>
      </c>
      <c r="C61" s="9"/>
    </row>
    <row r="62" spans="1:5" ht="15">
      <c r="A62" s="31" t="s">
        <v>51</v>
      </c>
      <c r="B62" s="21">
        <f>B37</f>
        <v>396499.78</v>
      </c>
      <c r="C62" s="9"/>
    </row>
    <row r="63" spans="1:5" ht="15">
      <c r="A63" s="29" t="s">
        <v>52</v>
      </c>
      <c r="B63" s="17">
        <v>0</v>
      </c>
      <c r="C63" s="9"/>
    </row>
    <row r="64" spans="1:5" ht="15">
      <c r="A64" s="40" t="s">
        <v>53</v>
      </c>
      <c r="B64" s="42">
        <f>B60+B63</f>
        <v>3955820.09</v>
      </c>
      <c r="C64" s="37"/>
      <c r="D64" s="38"/>
      <c r="E64" s="38"/>
    </row>
    <row r="65" spans="1:5" s="38" customFormat="1" ht="15">
      <c r="A65" s="29"/>
      <c r="B65" s="39"/>
      <c r="C65" s="9"/>
      <c r="D65" s="2"/>
      <c r="E65" s="1"/>
    </row>
    <row r="66" spans="1:5" ht="15">
      <c r="A66" s="40" t="s">
        <v>54</v>
      </c>
      <c r="B66" s="43"/>
      <c r="C66" s="12"/>
    </row>
    <row r="67" spans="1:5" ht="15">
      <c r="A67" s="40" t="s">
        <v>55</v>
      </c>
      <c r="B67" s="40"/>
      <c r="C67" s="2"/>
    </row>
    <row r="68" spans="1:5" ht="15">
      <c r="A68" s="25" t="s">
        <v>56</v>
      </c>
      <c r="B68" s="17">
        <f>857787.22+505.94+505.94+9734.55+2255.07+1653.5+1134.41+1686.14+3919.23+582.2+660+30+934.15+1252.39+270.64+16355.91+1309.19+382.2+6650.1+682.65+1235.64+2319.7+2942.97+832.33+3093.29+449.45</f>
        <v>919164.80999999971</v>
      </c>
      <c r="D68" s="1"/>
    </row>
    <row r="69" spans="1:5" ht="15">
      <c r="A69" s="29" t="s">
        <v>57</v>
      </c>
      <c r="B69" s="17">
        <f>9025+30041.41+44347.89+8876+14.1+119.4+159.1+115.6+3672+1126.2+51.6+3576.71+1505+334997.9+2526+3672+10534.9+365.01+365.01+7623.55+3049+7777.05+22138.61+51446.33+111.46+3198.39+1829+28155+63818+1877+97935.78+3276+21732.75+45423.4+25088+6776.25+48400+11758.8+48400+45423.4+14322+62316.4+70049.64+16893+126885.2+45423.4+20747.5+43729.4+11262+11262+90205.44+87458.8+12197.25+52240.37+5631+21247.64+132344.68+636.11+48400+23513.6+9757.8+119262+7806.24+17280+18244.44+4320+23002.06+8640+14817.6+9122.22+2027.16+8640+13410.3+3477.04+8333.33+35124.52+102342.95+5457.45+2960.26+655.9+1073.57+8000+1365.18+17043.03+10058.03+525.78+18001.33+179.8+50+74.6+101.6+470+1365.17+9025+567.33+128.2+240.1+144.84</f>
        <v>2380188.86</v>
      </c>
      <c r="D69" s="1"/>
    </row>
    <row r="70" spans="1:5" ht="15">
      <c r="A70" s="29" t="s">
        <v>58</v>
      </c>
      <c r="B70" s="17">
        <f>2984.4+263.75+2040+6134.4+6706.8+12500+3163.5+13520+2265.6+12000+39853.13+8475.66+848.4+6361.12+745+1173+1036+1680+1714+456+864+2646+713.4+2160.12+6540+3011.01+2510.9+36086.9+202.26+1503.2+1840+1799.5+397+2961.46+750+525.02+12820.65+495.02+3301.25+2943.32+437.2+16718.6+250+25230+1730+4180+16614.02+3850+4677.75+1040.73+2335.58+3689.24+4385.51+12508+32092.5+72+1320+1020.96+8790+208+275+5080.32+316.8+12550+12888+290+329.69+450+3565.01+274.5+59484.65+3975+166+3588.65+1210.9+87.9+187.02+1679+5938.17+16718.6+145+1240+2372.4+3027.25+1425+5377.84+572+209.5+850+900+1421.7+372+29370+600+360+1257.75+1487.17+1574.25+7330+676.8+954+6700.61+750+3380+3000+2475+2400+436.88+671.9+799+7786+1038.54+2422.48+1150+3548.33+40462.08+2593.5+3795+926+469.96+2880+1609.7+2430+2906.13+42848.89+25912.53+15492.94+25912.53+2400+1594.21+42848.89+2627.2+6000+6000+3315+6500+7243.6+925+196+2737.3+3249.5+24850.35+637.36+2286.74+3729.49+27750+1000+506.46+1426+5450+397.02+2397+603.31+831.68+800+4048.32+10627.49+682.56+764.65+440+528+21776.4+10627.49+1486.8+65.8+4935+1000+2570.06+2738.73+3120+5477.46+5716+6977.5+1455+2175.75+8174.2+17080.09+5543.37+875+1336+1568.63+2030.31+3131.05+4192.26+1357.05+3117.09+5058.33+1113.2+1596+527.4+43270.94+500</f>
        <v>1090503.7700000003</v>
      </c>
      <c r="D70" s="1"/>
    </row>
    <row r="71" spans="1:5" ht="15">
      <c r="A71" s="25" t="s">
        <v>59</v>
      </c>
      <c r="B71" s="17">
        <v>0</v>
      </c>
      <c r="D71" s="1"/>
    </row>
    <row r="72" spans="1:5" ht="15">
      <c r="A72" s="25" t="s">
        <v>60</v>
      </c>
      <c r="B72" s="17">
        <f>235.75+442.73+103.03+74.25+74.25+74.25+74.25</f>
        <v>1078.51</v>
      </c>
      <c r="D72" s="1"/>
    </row>
    <row r="73" spans="1:5" ht="15">
      <c r="A73" s="25" t="s">
        <v>61</v>
      </c>
      <c r="B73" s="17">
        <f>B74+B75</f>
        <v>282390.90999999997</v>
      </c>
      <c r="D73" s="1"/>
    </row>
    <row r="74" spans="1:5" ht="15">
      <c r="A74" s="44" t="s">
        <v>62</v>
      </c>
      <c r="B74" s="28">
        <f>97338.29+79753.67+103480.54</f>
        <v>280572.5</v>
      </c>
      <c r="D74" s="1"/>
    </row>
    <row r="75" spans="1:5" ht="15">
      <c r="A75" s="44" t="s">
        <v>63</v>
      </c>
      <c r="B75" s="28">
        <f>1381.04+54.22+155.84+227.31</f>
        <v>1818.4099999999999</v>
      </c>
      <c r="D75" s="1"/>
    </row>
    <row r="76" spans="1:5" ht="30">
      <c r="A76" s="25" t="s">
        <v>64</v>
      </c>
      <c r="B76" s="17">
        <v>0</v>
      </c>
      <c r="C76" s="26"/>
    </row>
    <row r="77" spans="1:5" ht="15">
      <c r="A77" s="25" t="s">
        <v>65</v>
      </c>
      <c r="B77" s="17">
        <f>SUM(B78:B81)</f>
        <v>0</v>
      </c>
      <c r="C77" s="26"/>
    </row>
    <row r="78" spans="1:5" ht="15">
      <c r="A78" s="44" t="s">
        <v>66</v>
      </c>
      <c r="B78" s="21">
        <v>0</v>
      </c>
      <c r="C78" s="26"/>
    </row>
    <row r="79" spans="1:5" ht="15">
      <c r="A79" s="44" t="s">
        <v>67</v>
      </c>
      <c r="B79" s="21">
        <v>0</v>
      </c>
      <c r="C79" s="26"/>
    </row>
    <row r="80" spans="1:5" ht="15">
      <c r="A80" s="44" t="s">
        <v>68</v>
      </c>
      <c r="B80" s="21">
        <v>0</v>
      </c>
      <c r="C80" s="26"/>
    </row>
    <row r="81" spans="1:5" ht="15">
      <c r="A81" s="44" t="s">
        <v>69</v>
      </c>
      <c r="B81" s="21">
        <v>0</v>
      </c>
      <c r="C81" s="26"/>
    </row>
    <row r="82" spans="1:5" ht="15">
      <c r="A82" s="29" t="s">
        <v>70</v>
      </c>
      <c r="B82" s="17">
        <f>SUM(B68+B69+B70+B71+B72+B73+B76+B77)</f>
        <v>4673326.8599999994</v>
      </c>
      <c r="C82" s="26"/>
      <c r="E82" s="45"/>
    </row>
    <row r="83" spans="1:5" ht="15">
      <c r="A83" s="29"/>
      <c r="B83" s="20"/>
      <c r="C83" s="34"/>
    </row>
    <row r="84" spans="1:5" ht="15">
      <c r="A84" s="40" t="s">
        <v>71</v>
      </c>
      <c r="B84" s="40"/>
      <c r="C84" s="34"/>
    </row>
    <row r="85" spans="1:5" ht="15">
      <c r="A85" s="44" t="s">
        <v>72</v>
      </c>
      <c r="B85" s="20">
        <v>0</v>
      </c>
      <c r="C85" s="34"/>
    </row>
    <row r="86" spans="1:5" ht="15">
      <c r="A86" s="44" t="s">
        <v>73</v>
      </c>
      <c r="B86" s="20">
        <v>0</v>
      </c>
      <c r="C86" s="34"/>
    </row>
    <row r="87" spans="1:5" ht="15">
      <c r="A87" s="44" t="s">
        <v>74</v>
      </c>
      <c r="B87" s="20">
        <v>0</v>
      </c>
      <c r="C87" s="34"/>
    </row>
    <row r="88" spans="1:5" ht="15">
      <c r="A88" s="44" t="s">
        <v>75</v>
      </c>
      <c r="B88" s="20">
        <v>0</v>
      </c>
      <c r="C88" s="9"/>
    </row>
    <row r="89" spans="1:5" ht="14.25" customHeight="1">
      <c r="A89" s="29" t="s">
        <v>76</v>
      </c>
      <c r="B89" s="17">
        <f>B85+B86+B87+B88</f>
        <v>0</v>
      </c>
      <c r="C89" s="9"/>
    </row>
    <row r="90" spans="1:5" ht="15">
      <c r="A90" s="29" t="s">
        <v>77</v>
      </c>
      <c r="B90" s="17">
        <f>B82+B89</f>
        <v>4673326.8599999994</v>
      </c>
      <c r="C90" s="9"/>
    </row>
    <row r="91" spans="1:5" ht="15">
      <c r="A91" s="29"/>
      <c r="B91" s="21"/>
      <c r="C91" s="9"/>
    </row>
    <row r="92" spans="1:5" ht="15">
      <c r="A92" s="40" t="s">
        <v>78</v>
      </c>
      <c r="B92" s="41"/>
      <c r="C92" s="34"/>
    </row>
    <row r="93" spans="1:5" ht="15">
      <c r="A93" s="44" t="s">
        <v>79</v>
      </c>
      <c r="B93" s="17">
        <v>0</v>
      </c>
      <c r="C93" s="2"/>
    </row>
    <row r="94" spans="1:5" ht="15">
      <c r="A94" s="44" t="s">
        <v>80</v>
      </c>
      <c r="B94" s="46">
        <v>0</v>
      </c>
      <c r="C94" s="2"/>
    </row>
    <row r="95" spans="1:5" ht="15">
      <c r="A95" s="29" t="s">
        <v>81</v>
      </c>
      <c r="B95" s="46">
        <f>B93+B94</f>
        <v>0</v>
      </c>
      <c r="C95" s="47"/>
      <c r="D95" s="38"/>
      <c r="E95" s="38"/>
    </row>
    <row r="96" spans="1:5" s="38" customFormat="1" ht="15">
      <c r="A96" s="66"/>
      <c r="B96" s="66"/>
      <c r="C96" s="18"/>
      <c r="D96" s="45"/>
      <c r="E96" s="1"/>
    </row>
    <row r="97" spans="1:5" ht="15">
      <c r="A97" s="13" t="s">
        <v>82</v>
      </c>
      <c r="B97" s="48"/>
      <c r="C97" s="18"/>
      <c r="D97" s="45"/>
    </row>
    <row r="98" spans="1:5" ht="15">
      <c r="A98" s="16" t="s">
        <v>83</v>
      </c>
      <c r="B98" s="17">
        <v>0</v>
      </c>
      <c r="C98" s="18"/>
    </row>
    <row r="99" spans="1:5" ht="15" customHeight="1">
      <c r="A99" s="16" t="s">
        <v>84</v>
      </c>
      <c r="B99" s="17">
        <f>SUM(B100:B101)</f>
        <v>2417895.2000000011</v>
      </c>
      <c r="C99" s="18"/>
      <c r="D99" s="45"/>
    </row>
    <row r="100" spans="1:5" ht="15" customHeight="1">
      <c r="A100" s="19" t="s">
        <v>85</v>
      </c>
      <c r="B100" s="20">
        <f>B30+B36+B41-B82+B44+B38</f>
        <v>1738241.7100000009</v>
      </c>
      <c r="C100" s="18"/>
    </row>
    <row r="101" spans="1:5" ht="15">
      <c r="A101" s="19" t="s">
        <v>86</v>
      </c>
      <c r="B101" s="20">
        <f>B31+B37+B42-B38</f>
        <v>679653.49000000022</v>
      </c>
      <c r="C101" s="18"/>
    </row>
    <row r="102" spans="1:5" ht="15">
      <c r="A102" s="16" t="s">
        <v>87</v>
      </c>
      <c r="B102" s="17">
        <f>SUM(B103:B104)</f>
        <v>0</v>
      </c>
      <c r="C102" s="18"/>
    </row>
    <row r="103" spans="1:5" ht="15">
      <c r="A103" s="19" t="s">
        <v>88</v>
      </c>
      <c r="B103" s="20">
        <v>0</v>
      </c>
      <c r="C103" s="18"/>
    </row>
    <row r="104" spans="1:5" ht="15">
      <c r="A104" s="19" t="s">
        <v>89</v>
      </c>
      <c r="B104" s="20">
        <v>0</v>
      </c>
      <c r="C104" s="18"/>
    </row>
    <row r="105" spans="1:5" ht="15">
      <c r="A105" s="29" t="s">
        <v>90</v>
      </c>
      <c r="B105" s="23">
        <f>(B32+B50)-(B90+B95)-B112-B55</f>
        <v>2417895.2000000011</v>
      </c>
      <c r="C105" s="2"/>
      <c r="D105" s="30"/>
    </row>
    <row r="106" spans="1:5" ht="15">
      <c r="A106" s="1" t="s">
        <v>91</v>
      </c>
      <c r="B106" s="21"/>
      <c r="C106" s="2"/>
      <c r="D106" s="30"/>
    </row>
    <row r="107" spans="1:5" ht="15">
      <c r="A107" s="49" t="s">
        <v>92</v>
      </c>
      <c r="B107" s="50"/>
      <c r="C107" s="2"/>
    </row>
    <row r="108" spans="1:5" ht="15">
      <c r="A108" s="51" t="s">
        <v>93</v>
      </c>
      <c r="B108" s="23">
        <v>0</v>
      </c>
      <c r="C108" s="2"/>
    </row>
    <row r="109" spans="1:5" ht="15">
      <c r="A109" s="51" t="s">
        <v>94</v>
      </c>
      <c r="B109" s="23">
        <v>0</v>
      </c>
      <c r="C109" s="2"/>
      <c r="E109" s="45"/>
    </row>
    <row r="110" spans="1:5" ht="15">
      <c r="A110" s="51" t="s">
        <v>95</v>
      </c>
      <c r="B110" s="23">
        <v>0</v>
      </c>
    </row>
    <row r="111" spans="1:5" ht="15">
      <c r="A111" s="51" t="s">
        <v>96</v>
      </c>
      <c r="B111" s="23">
        <v>0</v>
      </c>
    </row>
    <row r="112" spans="1:5" ht="15">
      <c r="A112" s="49" t="s">
        <v>97</v>
      </c>
      <c r="B112" s="52">
        <f>B108+B109+B110+B111</f>
        <v>0</v>
      </c>
    </row>
    <row r="113" spans="1:2" ht="15">
      <c r="A113" s="53" t="s">
        <v>98</v>
      </c>
      <c r="B113" s="53"/>
    </row>
    <row r="114" spans="1:2" ht="60">
      <c r="A114" s="53" t="s">
        <v>99</v>
      </c>
      <c r="B114" s="53"/>
    </row>
    <row r="115" spans="1:2" ht="15">
      <c r="A115" s="54"/>
      <c r="B115" s="55"/>
    </row>
    <row r="116" spans="1:2" ht="15">
      <c r="A116" s="54"/>
      <c r="B116" s="55"/>
    </row>
    <row r="117" spans="1:2" ht="15">
      <c r="A117" s="54"/>
      <c r="B117" s="55"/>
    </row>
    <row r="118" spans="1:2" ht="15">
      <c r="A118" s="54"/>
      <c r="B118" s="55"/>
    </row>
    <row r="119" spans="1:2" ht="15">
      <c r="A119" s="54"/>
      <c r="B119" s="55"/>
    </row>
    <row r="120" spans="1:2" ht="15">
      <c r="A120" s="54"/>
      <c r="B120" s="55"/>
    </row>
    <row r="121" spans="1:2" ht="15">
      <c r="A121" s="1" t="s">
        <v>100</v>
      </c>
      <c r="B121" s="56" t="s">
        <v>101</v>
      </c>
    </row>
    <row r="122" spans="1:2" ht="12.75">
      <c r="A122" s="1" t="s">
        <v>102</v>
      </c>
      <c r="B122" s="57"/>
    </row>
    <row r="123" spans="1:2" ht="12.75">
      <c r="A123" s="1" t="s">
        <v>103</v>
      </c>
      <c r="B123" s="57"/>
    </row>
    <row r="124" spans="1:2" ht="12.75"/>
    <row r="125" spans="1:2" ht="12.75"/>
    <row r="126" spans="1:2" ht="12.75"/>
    <row r="127" spans="1:2" ht="12.75"/>
    <row r="128" spans="1:2" ht="12.75"/>
    <row r="129" spans="2:2" ht="12.75">
      <c r="B129" s="45"/>
    </row>
  </sheetData>
  <mergeCells count="10">
    <mergeCell ref="A21:B21"/>
    <mergeCell ref="A22:A23"/>
    <mergeCell ref="B22:B23"/>
    <mergeCell ref="A96:B96"/>
    <mergeCell ref="A1:B1"/>
    <mergeCell ref="A2:B7"/>
    <mergeCell ref="A8:B9"/>
    <mergeCell ref="A10:B10"/>
    <mergeCell ref="A12:B12"/>
    <mergeCell ref="A14:B14"/>
  </mergeCells>
  <printOptions horizontalCentered="1" verticalCentered="1"/>
  <pageMargins left="0.51181102362204722" right="0.51181102362204722" top="1.1811023622047243" bottom="1.1811023622047243" header="0.78740157480314954" footer="0.78740157480314954"/>
  <pageSetup paperSize="0" fitToHeight="0" orientation="portrait" horizontalDpi="0" verticalDpi="0" copies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2223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10_2025</vt:lpstr>
      <vt:lpstr>'10_2025'!Area_de_impressao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Ailton.guimaraes</dc:creator>
  <cp:lastModifiedBy>LUCAS DE SOUSA BATISTA</cp:lastModifiedBy>
  <cp:revision>310</cp:revision>
  <cp:lastPrinted>2025-04-07T14:23:12Z</cp:lastPrinted>
  <dcterms:created xsi:type="dcterms:W3CDTF">2021-09-23T15:15:02Z</dcterms:created>
  <dcterms:modified xsi:type="dcterms:W3CDTF">2025-11-05T14:30:21Z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</Properties>
</file>