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STAÇÃO DE CONTAS\Portal da Transparencia\8-Financeiro\Relatório comparativo de recursos recebidos, gastos e devolvidos ao Poder Público\"/>
    </mc:Choice>
  </mc:AlternateContent>
  <xr:revisionPtr revIDLastSave="0" documentId="8_{5A56AD20-24BA-4801-9E01-3F7F42781AA8}" xr6:coauthVersionLast="47" xr6:coauthVersionMax="47" xr10:uidLastSave="{00000000-0000-0000-0000-000000000000}"/>
  <bookViews>
    <workbookView xWindow="-120" yWindow="-120" windowWidth="24240" windowHeight="13020" xr2:uid="{5BA0F058-BC02-4752-9C06-FDFF08213CBE}"/>
  </bookViews>
  <sheets>
    <sheet name="10_2025" sheetId="1" r:id="rId1"/>
  </sheets>
  <definedNames>
    <definedName name="_xlnm.Print_Area" localSheetId="0">'10_2025'!$A$1:$B$124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2" i="1" l="1"/>
  <c r="B102" i="1"/>
  <c r="B95" i="1"/>
  <c r="B89" i="1"/>
  <c r="B77" i="1"/>
  <c r="B74" i="1"/>
  <c r="B73" i="1" s="1"/>
  <c r="B82" i="1" s="1"/>
  <c r="B90" i="1" s="1"/>
  <c r="B72" i="1"/>
  <c r="B70" i="1"/>
  <c r="B69" i="1"/>
  <c r="B68" i="1"/>
  <c r="B60" i="1"/>
  <c r="B64" i="1" s="1"/>
  <c r="B54" i="1"/>
  <c r="B53" i="1"/>
  <c r="B57" i="1" s="1"/>
  <c r="B49" i="1"/>
  <c r="B44" i="1" s="1"/>
  <c r="B50" i="1" s="1"/>
  <c r="B46" i="1"/>
  <c r="B40" i="1"/>
  <c r="B38" i="1"/>
  <c r="B101" i="1" s="1"/>
  <c r="B36" i="1"/>
  <c r="B35" i="1"/>
  <c r="B29" i="1"/>
  <c r="B26" i="1"/>
  <c r="B32" i="1" s="1"/>
  <c r="B105" i="1" s="1"/>
  <c r="B100" i="1" l="1"/>
  <c r="B99" i="1" s="1"/>
</calcChain>
</file>

<file path=xl/sharedStrings.xml><?xml version="1.0" encoding="utf-8"?>
<sst xmlns="http://schemas.openxmlformats.org/spreadsheetml/2006/main" count="104" uniqueCount="104">
  <si>
    <t>\</t>
  </si>
  <si>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</si>
  <si>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- CGE/TCE - 4ª Edição -  2024 - Item 9.1/Financeiro</t>
  </si>
  <si>
    <t>NOME DO ÓRGÃO PÚBLICO/CONTRATANTE: SECRETARIA DE ESTADO DA SAÚDE - GOIAS</t>
  </si>
  <si>
    <t>CNPJ:  02.529.964/0001-57</t>
  </si>
  <si>
    <t>NOME DA ORGANIZAÇÃO SOCIAL/CONTRATADA: FUNDAÇÃO PIO XII</t>
  </si>
  <si>
    <t>CNPJ: 49.150.352/0046-14</t>
  </si>
  <si>
    <t>NOME DA UNIDADE GERIDA: CORA – COMPLEXO ONCOLÓGICO DE REFERÊNCIA DO ESTADO DE GOIÁS</t>
  </si>
  <si>
    <t>CNPJ: 02.529.964/0038-49</t>
  </si>
  <si>
    <t>CONTRATO DE GESTÃO/ADITIVO Nº:   003/2022 SES/GO              4° TERMO ADITIVO</t>
  </si>
  <si>
    <t>VIGÊNCIA DO CONTRATO DE GESTÃO/TERMO ADITIVO:      INÍCIO 28/12/2022      E      TÉRMINO  27/12/2034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</si>
  <si>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</si>
  <si>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</si>
  <si>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</si>
  <si>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11/2025</t>
  </si>
  <si>
    <t>Em Reais</t>
  </si>
  <si>
    <t xml:space="preserve">1. SALDO BANCÁRIO ANTERIOR  </t>
  </si>
  <si>
    <t>1.1 Caixa</t>
  </si>
  <si>
    <t>1.2 Banco Conta Movimento - CUSTEIO  e INVESTIMENTO</t>
  </si>
  <si>
    <t>1.2.1 CEF C/C 579393185-2 CUSTEIO</t>
  </si>
  <si>
    <t>1.2.2 CEF C/C 579393187-9 FUNDO DE PROV RESCISÕES TRABALHISTAS E AÇÕES JUDICIAIS 3% VLR</t>
  </si>
  <si>
    <t>1.3 Aplicações Financeiras - CUSTEIO e INVESTIMENTO</t>
  </si>
  <si>
    <t>1.3.1 CEF – APLIC 579393185-2 CUSTEIO</t>
  </si>
  <si>
    <t>1.3.2 CEF – APLIC 579393187-9 FUNDO DE PROV RESCISÕES TRABALHISTAS E AÇÕES JUDICIAIS 3% VLR</t>
  </si>
  <si>
    <t>SALDO ANTERIOR (soma= 1.1+1.2+1.3)</t>
  </si>
  <si>
    <t>2.ENTRADAS DE RECURSOS FINANCEIROS</t>
  </si>
  <si>
    <t xml:space="preserve">2.1 Repasse - CUSTEIO   </t>
  </si>
  <si>
    <t>2.1.1 CEF C/C 579393185-2 CUSTEIO</t>
  </si>
  <si>
    <t>2.1.2 CEF C/C 579393187-9 FUNDO DE PROV RESCISÕES TRABALHISTAS E AÇÕES JUDICIAIS 3% VLR</t>
  </si>
  <si>
    <t>2.1.3 CEF C/C 579393185-2 CUSTEIO – REEMBOLSO DE VALORES *</t>
  </si>
  <si>
    <t xml:space="preserve">2.2 Repasse - INVESTIMENTO  </t>
  </si>
  <si>
    <t>2.3 Rendimento sobre Aplicação Financeiras - CUSTEIO</t>
  </si>
  <si>
    <t>2.3.1 CEF - APLIC 579393185-2 CUSTEIO</t>
  </si>
  <si>
    <t>2.3.2 CEF - APLIC 579393187-9 FUNDO DE PROV RESCISÕES TRABALHISTAS E AÇÕES JUDICIAIS 3% VLR</t>
  </si>
  <si>
    <t>2.4 Rendimento sobre Aplicação Financeiras - INVESTIMENTO</t>
  </si>
  <si>
    <t>2.5 Outras entradas - Reembolsos/Contratação de empréstimo</t>
  </si>
  <si>
    <t>2.5.1 Contratação de Empréstimo</t>
  </si>
  <si>
    <t>2.5.2 Estorno de pagamento</t>
  </si>
  <si>
    <t>2.5.3 Ressarcimento</t>
  </si>
  <si>
    <t>2.5.4 Reembolso Judicial</t>
  </si>
  <si>
    <t>2.5.5 Reembolso de Valores</t>
  </si>
  <si>
    <t>TOTAL DE ENTRADAS (soma=2.1+2.2+2.3+2.4+2.5)</t>
  </si>
  <si>
    <t>3. RESGATE APLICAÇÃO FINANCEIRA</t>
  </si>
  <si>
    <t xml:space="preserve">3.1 Resgate Aplicação -  CUSTEIO  </t>
  </si>
  <si>
    <t>3.1.1 CEF APLIC 579393185-2 CUSTEIO</t>
  </si>
  <si>
    <t>3.1.2 CEF APLIC  579393187-9 FUNDO DE PROV RESCISÕES TRABALHISTAS E AÇÕES JUDICIAIS 3% VLR</t>
  </si>
  <si>
    <t xml:space="preserve">3.2 Resgate Aplicação - INVESTIMENTO  </t>
  </si>
  <si>
    <t>TOTAL DOS RESGATES (soma=3.1+3.2)</t>
  </si>
  <si>
    <t>4. APLICAÇÃO FINANCEIRA</t>
  </si>
  <si>
    <t>4.1 Aplicação Financeira -  CUSTEIO</t>
  </si>
  <si>
    <t>4.1.1 CEF APLIC 579393185-2 CUSTEIO</t>
  </si>
  <si>
    <t>4.1.2 CEF 579393187-9 FUNDO DE PROV RESCISÕES TRABALHISTAS E AÇÕES JUDICIAIS 3% VLR</t>
  </si>
  <si>
    <t>4.2 Aplicação Financeira  - INVESTIMENTO</t>
  </si>
  <si>
    <t>TOTAL DAS APLICAÇÕES FINANCEIRAS (soma= 4.1+4.2)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</si>
  <si>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</si>
  <si>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</si>
  <si>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</si>
  <si>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</si>
  <si>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</si>
  <si>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Bloqueio Judicial</t>
  </si>
  <si>
    <t>5.1.5 Tributos: Impostos,Taxas e Contribuições</t>
  </si>
  <si>
    <t>5.1.6 Encargos Sociais</t>
  </si>
  <si>
    <t>5.1.6.1 Encargos Sobre Folha de Pagamento</t>
  </si>
  <si>
    <t>5.1.6.2 Encargos Sobre Rescisão Trabalhista</t>
  </si>
  <si>
    <t>5.1.7 Despesa Administrativa quando O.S. e unidade gerida se situarem em localidades diversas (Item 12.1.v da Minuta Padrão do Contrato de Gestão – PGE).</t>
  </si>
  <si>
    <t>5.1.8 Outros</t>
  </si>
  <si>
    <t>5.1.8.1 Reembolso Despesa</t>
  </si>
  <si>
    <t>5.1.8.2 Estorno de pagamento</t>
  </si>
  <si>
    <t>5.1.8.3 Reembolso Judicial</t>
  </si>
  <si>
    <t>5.1.8.4 Tarifa Bancária</t>
  </si>
  <si>
    <t>TOTAL DE PAGAMENTOS - CUSTEIO (soma= 5.1.1+5.1.2+5.1.3+5.1.4+5.1.5+5.1.6+5.1.7+5.1.8)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</si>
  <si>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</si>
  <si>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</si>
  <si>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</si>
  <si>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</si>
  <si>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5.2.4 Outros</t>
  </si>
  <si>
    <t>TOTAL DE PAGAMENTOS - INVESTIMENTO</t>
  </si>
  <si>
    <t>TOTAL GERAL DOS PAGAMENTOS (soma= 5.1+5.2)</t>
  </si>
  <si>
    <t>6.VALORES DEVOLVIDOS À CONTRATANTE</t>
  </si>
  <si>
    <t>6.1 Valores Devolvidos à Contratante - CUSTEIO</t>
  </si>
  <si>
    <t>6.2 Valores Devolvidos à Contratante -INVESTIMENTO</t>
  </si>
  <si>
    <t>TOTAL VALORES DEVOLVIDOS (soma=6.1+6.2)</t>
  </si>
  <si>
    <t>7.SALDO BANCÁRIO FINAL EM 30/11/2025</t>
  </si>
  <si>
    <t>7.1 Caixa</t>
  </si>
  <si>
    <t>7.2. Banco Conta Movimento - CUSTEIO E INVESTIMENTO</t>
  </si>
  <si>
    <t>7.2.1 CEF 579393185-2 CUSTEIO</t>
  </si>
  <si>
    <t>7.2.2 CEF 579393187-9 FUNDO DE PROV RESCISÕES TRABALHISTAS E AÇÕES JUDICIAIS 3% VLR</t>
  </si>
  <si>
    <t>7.3 Aplicações Financeiras - CUSTEIO E INVESTIMENTO</t>
  </si>
  <si>
    <t>7.3.1 CEF APLIC 579393185-2 CUSTEIO (VIDE NOTA)</t>
  </si>
  <si>
    <t>7.3.2 CEF APLIC 579393187-9 FUNDO DE PROV RESCISÕES TRABALHISTAS E AÇÕES JUDICIAIS 3% VLR</t>
  </si>
  <si>
    <t>SALDO BANCÁRIO FINAL (soma=7.1+7.2+7.3)</t>
  </si>
  <si>
    <t>Fonte: Extratos bancários e Relatorio SIPEF/BRGAAP.</t>
  </si>
  <si>
    <t>8.INFORMAÇÕES COMPLEMENTARES - GLOSAS</t>
  </si>
  <si>
    <t>8.1 Glosa - residentes cedidos *</t>
  </si>
  <si>
    <t>8.2 Glosa - não cumprimento das metas *</t>
  </si>
  <si>
    <t>8.3 Glosa - Fatura Equatorial *</t>
  </si>
  <si>
    <t>8.4 Glosa – Fatura Saneago *</t>
  </si>
  <si>
    <t>TOTAL DAS GLOSAS</t>
  </si>
  <si>
    <t>*Obs.: Valores de glosas não informados devido ao não recebimento das informações por parte da SES.</t>
  </si>
  <si>
    <t xml:space="preserve">Item 5.1.2 A fatura da Saneago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               Item 5.1.2 A fatura da Equatorial S/A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</t>
  </si>
  <si>
    <t>Alessandro de Assis Gomes</t>
  </si>
  <si>
    <t>Goiânia, 01 de Dezembro de 2025.</t>
  </si>
  <si>
    <t>Matrícula 19.087</t>
  </si>
  <si>
    <t>Supervisor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</si>
</sst>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;&quot;-&quot;* #,##0.00&quot; &quot;;&quot; &quot;* &quot;-&quot;00&quot; &quot;;&quot; &quot;@&quot; &quot;"/>
  </numFmts>
  <fonts count="20">
    <font>
      <sz val="10"/>
      <color theme="1"/>
      <name val="Liberation Sans"/>
      <family val="2"/>
    </font>
    <font>
      <sz val="10"/>
      <color rgb="FF000000"/>
      <name val="Liberation Sans1"/>
    </font>
    <font>
      <b/>
      <sz val="10"/>
      <color rgb="FF000000"/>
      <name val="Liberation Sans1"/>
    </font>
    <font>
      <b/>
      <sz val="10"/>
      <color rgb="FFFFFFFF"/>
      <name val="Liberation Sans1"/>
    </font>
    <font>
      <sz val="10"/>
      <color rgb="FFCC0000"/>
      <name val="Liberation Sans1"/>
    </font>
    <font>
      <sz val="11"/>
      <color rgb="FF000000"/>
      <name val="Calibri"/>
      <family val="2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1"/>
    </font>
    <font>
      <sz val="10"/>
      <color rgb="FF000000"/>
      <name val="Calibri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164" fontId="5" fillId="0" borderId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</cellStyleXfs>
  <cellXfs count="69">
    <xf numFmtId="0" fontId="0" fillId="0" borderId="0" xfId="0"/>
    <xf numFmtId="0" fontId="1" fillId="0" borderId="0" xfId="6"/>
    <xf numFmtId="4" fontId="1" fillId="0" borderId="0" xfId="6" applyNumberFormat="1" applyAlignment="1">
      <alignment horizontal="right"/>
    </xf>
    <xf numFmtId="0" fontId="1" fillId="0" borderId="0" xfId="6" applyAlignment="1">
      <alignment vertical="center"/>
    </xf>
    <xf numFmtId="0" fontId="1" fillId="10" borderId="3" xfId="6" applyFill="1" applyBorder="1" applyAlignment="1">
      <alignment vertical="center"/>
    </xf>
    <xf numFmtId="4" fontId="1" fillId="10" borderId="3" xfId="6" applyNumberFormat="1" applyFill="1" applyBorder="1" applyAlignment="1">
      <alignment horizontal="right"/>
    </xf>
    <xf numFmtId="0" fontId="1" fillId="10" borderId="3" xfId="6" applyFill="1" applyBorder="1"/>
    <xf numFmtId="4" fontId="5" fillId="10" borderId="3" xfId="6" applyNumberFormat="1" applyFont="1" applyFill="1" applyBorder="1" applyAlignment="1">
      <alignment horizontal="right"/>
    </xf>
    <xf numFmtId="0" fontId="5" fillId="10" borderId="3" xfId="6" applyFont="1" applyFill="1" applyBorder="1"/>
    <xf numFmtId="4" fontId="5" fillId="0" borderId="0" xfId="6" applyNumberFormat="1" applyFont="1" applyAlignment="1">
      <alignment horizontal="right"/>
    </xf>
    <xf numFmtId="0" fontId="5" fillId="0" borderId="0" xfId="6" applyFont="1"/>
    <xf numFmtId="4" fontId="5" fillId="10" borderId="3" xfId="6" applyNumberFormat="1" applyFont="1" applyFill="1" applyBorder="1" applyAlignment="1">
      <alignment horizontal="left"/>
    </xf>
    <xf numFmtId="0" fontId="17" fillId="0" borderId="0" xfId="6" applyFont="1" applyAlignment="1">
      <alignment horizontal="center" vertical="center"/>
    </xf>
    <xf numFmtId="0" fontId="17" fillId="11" borderId="3" xfId="6" applyFont="1" applyFill="1" applyBorder="1" applyAlignment="1">
      <alignment horizontal="left" vertical="center"/>
    </xf>
    <xf numFmtId="4" fontId="17" fillId="11" borderId="3" xfId="6" applyNumberFormat="1" applyFont="1" applyFill="1" applyBorder="1" applyAlignment="1">
      <alignment horizontal="right" vertical="center"/>
    </xf>
    <xf numFmtId="4" fontId="1" fillId="0" borderId="0" xfId="6" applyNumberFormat="1" applyAlignment="1">
      <alignment horizontal="center" vertical="center"/>
    </xf>
    <xf numFmtId="4" fontId="17" fillId="0" borderId="3" xfId="6" applyNumberFormat="1" applyFont="1" applyBorder="1" applyAlignment="1">
      <alignment vertical="center" shrinkToFit="1"/>
    </xf>
    <xf numFmtId="4" fontId="17" fillId="0" borderId="3" xfId="6" applyNumberFormat="1" applyFont="1" applyBorder="1" applyAlignment="1">
      <alignment vertical="center"/>
    </xf>
    <xf numFmtId="4" fontId="5" fillId="0" borderId="0" xfId="8" applyNumberFormat="1" applyFont="1" applyFill="1" applyAlignment="1" applyProtection="1">
      <alignment vertical="center"/>
    </xf>
    <xf numFmtId="4" fontId="1" fillId="0" borderId="3" xfId="6" applyNumberFormat="1" applyBorder="1" applyAlignment="1">
      <alignment vertical="center" shrinkToFit="1"/>
    </xf>
    <xf numFmtId="4" fontId="1" fillId="0" borderId="3" xfId="6" applyNumberFormat="1" applyBorder="1" applyAlignment="1">
      <alignment vertical="center"/>
    </xf>
    <xf numFmtId="0" fontId="17" fillId="0" borderId="3" xfId="6" applyFont="1" applyBorder="1" applyAlignment="1">
      <alignment horizontal="left" vertical="center"/>
    </xf>
    <xf numFmtId="4" fontId="17" fillId="0" borderId="3" xfId="8" applyNumberFormat="1" applyFont="1" applyFill="1" applyBorder="1" applyAlignment="1" applyProtection="1">
      <alignment vertical="center"/>
    </xf>
    <xf numFmtId="4" fontId="5" fillId="0" borderId="3" xfId="8" applyNumberFormat="1" applyFont="1" applyFill="1" applyBorder="1" applyAlignment="1" applyProtection="1">
      <alignment vertical="center"/>
    </xf>
    <xf numFmtId="0" fontId="17" fillId="0" borderId="3" xfId="6" applyFont="1" applyBorder="1" applyAlignment="1">
      <alignment vertical="center" wrapText="1"/>
    </xf>
    <xf numFmtId="4" fontId="1" fillId="0" borderId="0" xfId="6" applyNumberFormat="1" applyAlignment="1">
      <alignment vertical="center"/>
    </xf>
    <xf numFmtId="0" fontId="1" fillId="0" borderId="3" xfId="6" applyBorder="1" applyAlignment="1">
      <alignment vertical="center" wrapText="1"/>
    </xf>
    <xf numFmtId="4" fontId="18" fillId="0" borderId="3" xfId="6" applyNumberFormat="1" applyFont="1" applyBorder="1" applyAlignment="1">
      <alignment vertical="center"/>
    </xf>
    <xf numFmtId="0" fontId="17" fillId="0" borderId="3" xfId="6" applyFont="1" applyBorder="1" applyAlignment="1">
      <alignment vertical="center"/>
    </xf>
    <xf numFmtId="4" fontId="1" fillId="0" borderId="0" xfId="6" applyNumberFormat="1" applyAlignment="1">
      <alignment horizontal="left"/>
    </xf>
    <xf numFmtId="0" fontId="5" fillId="0" borderId="3" xfId="6" applyFont="1" applyBorder="1" applyAlignment="1">
      <alignment vertical="center"/>
    </xf>
    <xf numFmtId="4" fontId="5" fillId="0" borderId="3" xfId="6" applyNumberFormat="1" applyFont="1" applyBorder="1" applyAlignment="1">
      <alignment vertical="center"/>
    </xf>
    <xf numFmtId="0" fontId="1" fillId="0" borderId="3" xfId="6" applyBorder="1" applyAlignment="1">
      <alignment vertical="center"/>
    </xf>
    <xf numFmtId="4" fontId="1" fillId="10" borderId="3" xfId="6" applyNumberFormat="1" applyFill="1" applyBorder="1" applyAlignment="1">
      <alignment vertical="center"/>
    </xf>
    <xf numFmtId="4" fontId="5" fillId="0" borderId="0" xfId="6" applyNumberFormat="1" applyFont="1" applyAlignment="1">
      <alignment vertical="center"/>
    </xf>
    <xf numFmtId="0" fontId="17" fillId="12" borderId="3" xfId="6" applyFont="1" applyFill="1" applyBorder="1" applyAlignment="1">
      <alignment vertical="center"/>
    </xf>
    <xf numFmtId="4" fontId="5" fillId="12" borderId="3" xfId="6" applyNumberFormat="1" applyFont="1" applyFill="1" applyBorder="1" applyAlignment="1">
      <alignment vertical="center"/>
    </xf>
    <xf numFmtId="4" fontId="19" fillId="0" borderId="3" xfId="6" applyNumberFormat="1" applyFont="1" applyBorder="1" applyAlignment="1">
      <alignment vertical="center"/>
    </xf>
    <xf numFmtId="4" fontId="5" fillId="10" borderId="0" xfId="6" applyNumberFormat="1" applyFont="1" applyFill="1" applyAlignment="1">
      <alignment horizontal="right"/>
    </xf>
    <xf numFmtId="0" fontId="1" fillId="10" borderId="0" xfId="6" applyFill="1"/>
    <xf numFmtId="4" fontId="5" fillId="0" borderId="3" xfId="6" applyNumberFormat="1" applyFont="1" applyBorder="1" applyAlignment="1">
      <alignment horizontal="right"/>
    </xf>
    <xf numFmtId="0" fontId="17" fillId="11" borderId="3" xfId="6" applyFont="1" applyFill="1" applyBorder="1" applyAlignment="1">
      <alignment vertical="center"/>
    </xf>
    <xf numFmtId="4" fontId="5" fillId="11" borderId="3" xfId="6" applyNumberFormat="1" applyFont="1" applyFill="1" applyBorder="1" applyAlignment="1">
      <alignment vertical="center"/>
    </xf>
    <xf numFmtId="4" fontId="5" fillId="0" borderId="0" xfId="6" applyNumberFormat="1" applyFont="1" applyAlignment="1"/>
    <xf numFmtId="4" fontId="17" fillId="11" borderId="3" xfId="6" applyNumberFormat="1" applyFont="1" applyFill="1" applyBorder="1" applyAlignment="1">
      <alignment horizontal="right"/>
    </xf>
    <xf numFmtId="4" fontId="5" fillId="11" borderId="3" xfId="6" applyNumberFormat="1" applyFont="1" applyFill="1" applyBorder="1" applyAlignment="1">
      <alignment horizontal="right"/>
    </xf>
    <xf numFmtId="0" fontId="5" fillId="0" borderId="3" xfId="6" applyFont="1" applyBorder="1" applyAlignment="1">
      <alignment vertical="center" wrapText="1"/>
    </xf>
    <xf numFmtId="4" fontId="1" fillId="0" borderId="0" xfId="6" applyNumberFormat="1"/>
    <xf numFmtId="4" fontId="17" fillId="0" borderId="3" xfId="6" applyNumberFormat="1" applyFont="1" applyBorder="1" applyAlignment="1">
      <alignment horizontal="right"/>
    </xf>
    <xf numFmtId="0" fontId="17" fillId="10" borderId="0" xfId="6" applyFont="1" applyFill="1" applyAlignment="1">
      <alignment horizontal="center" vertical="center"/>
    </xf>
    <xf numFmtId="4" fontId="5" fillId="11" borderId="3" xfId="8" applyNumberFormat="1" applyFont="1" applyFill="1" applyBorder="1" applyAlignment="1" applyProtection="1">
      <alignment vertical="center"/>
    </xf>
    <xf numFmtId="0" fontId="17" fillId="11" borderId="3" xfId="6" applyFont="1" applyFill="1" applyBorder="1" applyAlignment="1">
      <alignment vertical="top"/>
    </xf>
    <xf numFmtId="0" fontId="1" fillId="11" borderId="3" xfId="6" applyFill="1" applyBorder="1" applyAlignment="1">
      <alignment vertical="top"/>
    </xf>
    <xf numFmtId="0" fontId="1" fillId="0" borderId="3" xfId="6" applyBorder="1" applyAlignment="1">
      <alignment vertical="top"/>
    </xf>
    <xf numFmtId="4" fontId="17" fillId="11" borderId="3" xfId="8" applyNumberFormat="1" applyFont="1" applyFill="1" applyBorder="1" applyAlignment="1" applyProtection="1">
      <alignment vertical="center"/>
    </xf>
    <xf numFmtId="0" fontId="17" fillId="13" borderId="3" xfId="6" applyFont="1" applyFill="1" applyBorder="1" applyAlignment="1">
      <alignment vertical="top" wrapText="1"/>
    </xf>
    <xf numFmtId="0" fontId="5" fillId="10" borderId="0" xfId="6" applyFont="1" applyFill="1" applyAlignment="1">
      <alignment horizontal="left" vertical="top" wrapText="1"/>
    </xf>
    <xf numFmtId="0" fontId="17" fillId="10" borderId="0" xfId="6" applyFont="1" applyFill="1" applyAlignment="1">
      <alignment horizontal="left" vertical="top" wrapText="1"/>
    </xf>
    <xf numFmtId="0" fontId="5" fillId="0" borderId="0" xfId="6" applyFont="1" applyAlignment="1">
      <alignment horizontal="right"/>
    </xf>
    <xf numFmtId="0" fontId="1" fillId="0" borderId="0" xfId="6" applyAlignment="1">
      <alignment horizontal="right"/>
    </xf>
    <xf numFmtId="0" fontId="1" fillId="0" borderId="2" xfId="6" applyFill="1" applyBorder="1" applyAlignment="1">
      <alignment horizontal="center" vertical="center"/>
    </xf>
    <xf numFmtId="0" fontId="15" fillId="9" borderId="3" xfId="6" applyFont="1" applyFill="1" applyBorder="1" applyAlignment="1">
      <alignment horizontal="center" vertical="center"/>
    </xf>
    <xf numFmtId="0" fontId="1" fillId="10" borderId="3" xfId="6" applyFill="1" applyBorder="1" applyAlignment="1">
      <alignment horizontal="center" vertical="center" wrapText="1"/>
    </xf>
    <xf numFmtId="0" fontId="1" fillId="10" borderId="3" xfId="6" applyFill="1" applyBorder="1" applyAlignment="1">
      <alignment horizontal="left" vertical="center"/>
    </xf>
    <xf numFmtId="0" fontId="1" fillId="10" borderId="3" xfId="6" applyFill="1" applyBorder="1" applyAlignment="1">
      <alignment horizontal="left"/>
    </xf>
    <xf numFmtId="0" fontId="16" fillId="10" borderId="3" xfId="6" applyFont="1" applyFill="1" applyBorder="1" applyAlignment="1">
      <alignment horizontal="center" vertical="center"/>
    </xf>
    <xf numFmtId="0" fontId="17" fillId="10" borderId="3" xfId="6" applyFont="1" applyFill="1" applyBorder="1" applyAlignment="1">
      <alignment horizontal="left"/>
    </xf>
    <xf numFmtId="0" fontId="17" fillId="10" borderId="3" xfId="6" applyFont="1" applyFill="1" applyBorder="1" applyAlignment="1">
      <alignment horizontal="right" vertical="center"/>
    </xf>
    <xf numFmtId="0" fontId="0" fillId="10" borderId="3" xfId="0" applyFill="1" applyBorder="1"/>
  </cellXfs>
  <cellStyles count="21">
    <cellStyle name="Accent" xfId="1" xr:uid="{1530FE9E-F4F2-42D4-B9CF-235E11A85F7E}"/>
    <cellStyle name="Accent 1" xfId="2" xr:uid="{8973E1D4-B4B1-4337-AEB4-9B5B31CE6570}"/>
    <cellStyle name="Accent 2" xfId="3" xr:uid="{C1341E4A-26AF-4FF7-ABDD-3E4668389BC2}"/>
    <cellStyle name="Accent 3" xfId="4" xr:uid="{A2642967-BB86-44F7-A41C-D16A5D3D7CAD}"/>
    <cellStyle name="Bad" xfId="5" xr:uid="{D8DD5156-65F0-4419-B9E7-1B90EEEB9A00}"/>
    <cellStyle name="Default" xfId="6" xr:uid="{6F584138-3E6F-46E8-8CF3-71687827CFA6}"/>
    <cellStyle name="Error" xfId="7" xr:uid="{E53F8AED-38FB-4DB9-8400-780A410E4C9F}"/>
    <cellStyle name="Excel Built-in Comma" xfId="8" xr:uid="{9CB21701-6883-4C2A-AB5B-8ED666D30392}"/>
    <cellStyle name="Footnote" xfId="9" xr:uid="{7018A59A-EB8D-4B70-A98A-FEC3CB627C4F}"/>
    <cellStyle name="Good" xfId="10" xr:uid="{667202DF-CB27-4D03-8BA2-EE14A5F0FBE2}"/>
    <cellStyle name="Heading" xfId="11" xr:uid="{B13EB969-AE9C-41AB-A105-1A5DF359BD42}"/>
    <cellStyle name="Heading 1" xfId="12" xr:uid="{94938378-2E42-4BA9-B192-461B74640144}"/>
    <cellStyle name="Heading 2" xfId="13" xr:uid="{97D453FC-C41B-4DB7-9879-B058EC137402}"/>
    <cellStyle name="Hyperlink" xfId="14" xr:uid="{ECBC3AA3-8FFE-46BF-8098-08BCEB6A3CAC}"/>
    <cellStyle name="Neutral" xfId="15" xr:uid="{6ECB9F17-E4FC-46EA-8ECA-D8FF08BE1F2E}"/>
    <cellStyle name="Normal" xfId="0" builtinId="0" customBuiltin="1"/>
    <cellStyle name="Note" xfId="16" xr:uid="{E1ECD542-E747-44E6-83DE-E103CD362FB5}"/>
    <cellStyle name="Result" xfId="17" xr:uid="{C8DA9F63-8F8C-4281-848D-DF2ED878E9F0}"/>
    <cellStyle name="Status" xfId="18" xr:uid="{3B9D86DD-9E47-47B8-A6E1-A3EA6284EF12}"/>
    <cellStyle name="Text" xfId="19" xr:uid="{96422714-877C-4EE0-8EBA-D69DFDCC8C73}"/>
    <cellStyle name="Warning" xfId="20" xr:uid="{20EA97AB-45F0-4573-86A4-508298B6E4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2188440</xdr:colOff>
      <xdr:row>0</xdr:row>
      <xdr:rowOff>316800</xdr:rowOff>
    </xdr:from>
    <xdr:ext cx="5653080" cy="903599"/>
    <xdr:pic>
      <xdr:nvPicPr>
        <xdr:cNvPr id="2" name="Imagem 3">
          <a:extLst>
            <a:ext uri="{FF2B5EF4-FFF2-40B4-BE49-F238E27FC236}">
              <a16:creationId xmlns:a16="http://schemas.microsoft.com/office/drawing/2014/main" id="{4F59762D-937B-25AC-33B6-69B70D97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88440" y="316800"/>
          <a:ext cx="5653080" cy="9035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E5D5-2821-4E10-9AA0-D927E2DA7FB2}">
  <sheetPr>
    <pageSetUpPr fitToPage="1"/>
  </sheetPr>
  <dimension ref="A1:E129"/>
  <sheetViews>
    <sheetView tabSelected="1" workbookViewId="0">
      <selection sqref="A1:B1"/>
    </sheetView>
  </sheetViews>
  <sheetFormatPr defaultColWidth="44.140625" defaultRowHeight="13.9"/>
  <cols>
    <col min="1" max="1" width="120.85546875" style="1" customWidth="1"/>
    <col min="2" max="2" width="45" style="1" customWidth="1"/>
    <col min="3" max="3" width="40.7109375" style="1" customWidth="1"/>
    <col min="4" max="4" width="44.140625" style="2" customWidth="1"/>
    <col min="5" max="6" width="44.140625" style="1" customWidth="1"/>
    <col min="7" max="16384" width="44.140625" style="1"/>
  </cols>
  <sheetData>
    <row r="1" spans="1:3" ht="121.5" customHeight="1">
      <c r="A1" s="60" t="s">
        <v>0</v>
      </c>
      <c r="B1" s="60"/>
    </row>
    <row r="2" spans="1:3" s="1" customFormat="1" ht="12.75">
      <c r="A2" s="61" t="s">
        <v>1</v>
      </c>
      <c r="B2" s="61"/>
      <c r="C2" s="2"/>
    </row>
    <row r="3" spans="1:3" s="1" customFormat="1" ht="12.75">
      <c r="A3" s="61"/>
      <c r="B3" s="61"/>
      <c r="C3" s="2"/>
    </row>
    <row r="4" spans="1:3" s="1" customFormat="1" ht="12.75">
      <c r="A4" s="61"/>
      <c r="B4" s="61"/>
      <c r="C4" s="2"/>
    </row>
    <row r="5" spans="1:3" s="1" customFormat="1" ht="12.75">
      <c r="A5" s="61"/>
      <c r="B5" s="61"/>
      <c r="C5" s="2"/>
    </row>
    <row r="6" spans="1:3" s="1" customFormat="1" ht="12.75">
      <c r="A6" s="61"/>
      <c r="B6" s="61"/>
      <c r="C6" s="2"/>
    </row>
    <row r="7" spans="1:3" s="1" customFormat="1" ht="12.75">
      <c r="A7" s="61"/>
      <c r="B7" s="61"/>
      <c r="C7" s="3"/>
    </row>
    <row r="8" spans="1:3" s="1" customFormat="1" ht="23.25" customHeight="1">
      <c r="A8" s="62" t="s">
        <v>2</v>
      </c>
      <c r="B8" s="62"/>
      <c r="C8" s="3"/>
    </row>
    <row r="9" spans="1:3" s="1" customFormat="1" ht="23.25" customHeight="1">
      <c r="A9" s="62"/>
      <c r="B9" s="62"/>
      <c r="C9" s="3"/>
    </row>
    <row r="10" spans="1:3" s="1" customFormat="1" ht="12.75">
      <c r="A10" s="63" t="s">
        <v>3</v>
      </c>
      <c r="B10" s="63"/>
      <c r="C10" s="2"/>
    </row>
    <row r="11" spans="1:3" s="1" customFormat="1" ht="12.75">
      <c r="A11" s="4" t="s">
        <v>4</v>
      </c>
      <c r="B11" s="5"/>
      <c r="C11" s="2"/>
    </row>
    <row r="12" spans="1:3" s="1" customFormat="1" ht="12.75">
      <c r="A12" s="64" t="s">
        <v>5</v>
      </c>
      <c r="B12" s="64"/>
    </row>
    <row r="13" spans="1:3" s="1" customFormat="1" ht="12.75">
      <c r="A13" s="6" t="s">
        <v>6</v>
      </c>
      <c r="B13" s="5"/>
      <c r="C13" s="2"/>
    </row>
    <row r="14" spans="1:3" s="1" customFormat="1" ht="12.75">
      <c r="A14" s="64" t="s">
        <v>7</v>
      </c>
      <c r="B14" s="64"/>
      <c r="C14" s="2"/>
    </row>
    <row r="15" spans="1:3" s="1" customFormat="1" ht="12.75">
      <c r="A15" s="6" t="s">
        <v>8</v>
      </c>
      <c r="B15" s="5"/>
      <c r="C15" s="2"/>
    </row>
    <row r="16" spans="1:3" s="1" customFormat="1" ht="15">
      <c r="A16" s="6" t="s">
        <v>9</v>
      </c>
      <c r="B16" s="7"/>
      <c r="C16" s="2"/>
    </row>
    <row r="17" spans="1:3" ht="15">
      <c r="A17" s="6" t="s">
        <v>10</v>
      </c>
      <c r="B17" s="7"/>
      <c r="C17" s="2"/>
    </row>
    <row r="18" spans="1:3" s="10" customFormat="1" ht="15">
      <c r="A18" s="8" t="s">
        <v>11</v>
      </c>
      <c r="B18" s="7">
        <v>4245179.8499999996</v>
      </c>
      <c r="C18" s="9"/>
    </row>
    <row r="19" spans="1:3" s="10" customFormat="1" ht="15">
      <c r="A19" s="8" t="s">
        <v>12</v>
      </c>
      <c r="B19" s="7">
        <v>0</v>
      </c>
      <c r="C19" s="9"/>
    </row>
    <row r="20" spans="1:3" s="10" customFormat="1" ht="15">
      <c r="A20" s="8"/>
      <c r="B20" s="11"/>
      <c r="C20" s="9"/>
    </row>
    <row r="21" spans="1:3" ht="26.25">
      <c r="A21" s="65" t="s">
        <v>13</v>
      </c>
      <c r="B21" s="65"/>
    </row>
    <row r="22" spans="1:3" ht="14.25" customHeight="1">
      <c r="A22" s="66" t="s">
        <v>14</v>
      </c>
      <c r="B22" s="67" t="s">
        <v>15</v>
      </c>
    </row>
    <row r="23" spans="1:3" ht="14.25" customHeight="1">
      <c r="A23" s="66"/>
      <c r="B23" s="67"/>
      <c r="C23" s="12"/>
    </row>
    <row r="24" spans="1:3" ht="15">
      <c r="A24" s="13" t="s">
        <v>16</v>
      </c>
      <c r="B24" s="14"/>
      <c r="C24" s="15"/>
    </row>
    <row r="25" spans="1:3" ht="15">
      <c r="A25" s="16" t="s">
        <v>17</v>
      </c>
      <c r="B25" s="17">
        <v>0</v>
      </c>
      <c r="C25" s="18"/>
    </row>
    <row r="26" spans="1:3" ht="15">
      <c r="A26" s="16" t="s">
        <v>18</v>
      </c>
      <c r="B26" s="17">
        <f>SUM(B27:B28)</f>
        <v>0</v>
      </c>
      <c r="C26" s="18"/>
    </row>
    <row r="27" spans="1:3" ht="15">
      <c r="A27" s="19" t="s">
        <v>19</v>
      </c>
      <c r="B27" s="20">
        <v>0</v>
      </c>
      <c r="C27" s="18"/>
    </row>
    <row r="28" spans="1:3" ht="15">
      <c r="A28" s="19" t="s">
        <v>20</v>
      </c>
      <c r="B28" s="20">
        <v>0</v>
      </c>
      <c r="C28" s="18"/>
    </row>
    <row r="29" spans="1:3" ht="15">
      <c r="A29" s="16" t="s">
        <v>21</v>
      </c>
      <c r="B29" s="17">
        <f>SUM(B30:B31)</f>
        <v>2417895.2000000002</v>
      </c>
      <c r="C29" s="18"/>
    </row>
    <row r="30" spans="1:3" ht="15">
      <c r="A30" s="19" t="s">
        <v>22</v>
      </c>
      <c r="B30" s="20">
        <v>1738241.71</v>
      </c>
      <c r="C30" s="18"/>
    </row>
    <row r="31" spans="1:3" ht="15">
      <c r="A31" s="19" t="s">
        <v>23</v>
      </c>
      <c r="B31" s="20">
        <v>679653.49</v>
      </c>
      <c r="C31" s="18"/>
    </row>
    <row r="32" spans="1:3" ht="15">
      <c r="A32" s="21" t="s">
        <v>24</v>
      </c>
      <c r="B32" s="22">
        <f>SUM(B25+B26+B29)</f>
        <v>2417895.2000000002</v>
      </c>
      <c r="C32" s="18"/>
    </row>
    <row r="33" spans="1:4" ht="15">
      <c r="A33" s="19"/>
      <c r="B33" s="23"/>
      <c r="C33" s="18"/>
    </row>
    <row r="34" spans="1:4" ht="15">
      <c r="A34" s="13" t="s">
        <v>25</v>
      </c>
      <c r="B34" s="13"/>
      <c r="C34" s="12"/>
    </row>
    <row r="35" spans="1:4" ht="15">
      <c r="A35" s="24" t="s">
        <v>26</v>
      </c>
      <c r="B35" s="17">
        <f>SUM(B36:B38)</f>
        <v>4425803.28</v>
      </c>
      <c r="C35" s="25"/>
    </row>
    <row r="36" spans="1:4" ht="14.25">
      <c r="A36" s="26" t="s">
        <v>27</v>
      </c>
      <c r="B36" s="27">
        <f>1234401.79+995742.16+1624718.86</f>
        <v>3854862.8100000005</v>
      </c>
      <c r="C36" s="25"/>
    </row>
    <row r="37" spans="1:4" ht="12.75">
      <c r="A37" s="26" t="s">
        <v>28</v>
      </c>
      <c r="B37" s="20">
        <v>198249.89</v>
      </c>
      <c r="C37" s="25"/>
    </row>
    <row r="38" spans="1:4" ht="12.75">
      <c r="A38" s="26" t="s">
        <v>29</v>
      </c>
      <c r="B38" s="20">
        <f>9734.55+1381.04+1134.41+1686.14+54.22+3919.23+155.84+934.15+1252.39+270.64+227.31+2942.97+832.33+3093.29+449.45+343180.91+1441.71</f>
        <v>372690.58</v>
      </c>
      <c r="C38" s="25"/>
    </row>
    <row r="39" spans="1:4" ht="15">
      <c r="A39" s="24" t="s">
        <v>30</v>
      </c>
      <c r="B39" s="17">
        <v>0</v>
      </c>
      <c r="C39" s="25"/>
    </row>
    <row r="40" spans="1:4" ht="15">
      <c r="A40" s="28" t="s">
        <v>31</v>
      </c>
      <c r="B40" s="17">
        <f>SUM(B41:B42)</f>
        <v>26803.16</v>
      </c>
      <c r="C40" s="25"/>
      <c r="D40" s="29"/>
    </row>
    <row r="41" spans="1:4" ht="15">
      <c r="A41" s="30" t="s">
        <v>32</v>
      </c>
      <c r="B41" s="31">
        <v>18924.2</v>
      </c>
      <c r="C41" s="25"/>
    </row>
    <row r="42" spans="1:4" ht="15">
      <c r="A42" s="30" t="s">
        <v>33</v>
      </c>
      <c r="B42" s="31">
        <v>7878.96</v>
      </c>
      <c r="C42" s="25"/>
    </row>
    <row r="43" spans="1:4" ht="15">
      <c r="A43" s="28" t="s">
        <v>34</v>
      </c>
      <c r="B43" s="17">
        <v>0</v>
      </c>
      <c r="C43" s="25"/>
    </row>
    <row r="44" spans="1:4" ht="15">
      <c r="A44" s="28" t="s">
        <v>35</v>
      </c>
      <c r="B44" s="17">
        <f>SUM(B45:B49)</f>
        <v>70001.61</v>
      </c>
      <c r="C44" s="25"/>
    </row>
    <row r="45" spans="1:4" ht="12.75">
      <c r="A45" s="32" t="s">
        <v>36</v>
      </c>
      <c r="B45" s="20">
        <v>0</v>
      </c>
      <c r="C45" s="25"/>
    </row>
    <row r="46" spans="1:4" ht="12.75">
      <c r="A46" s="32" t="s">
        <v>37</v>
      </c>
      <c r="B46" s="20">
        <f>1986.5+3198.4+1100+1098+1100+11519.62+3559.23+686+622.26+29254.5</f>
        <v>54124.509999999995</v>
      </c>
      <c r="C46" s="25"/>
    </row>
    <row r="47" spans="1:4" ht="12.75">
      <c r="A47" s="32" t="s">
        <v>38</v>
      </c>
      <c r="B47" s="20">
        <v>273</v>
      </c>
      <c r="C47" s="25"/>
    </row>
    <row r="48" spans="1:4" ht="12.75">
      <c r="A48" s="32" t="s">
        <v>39</v>
      </c>
      <c r="B48" s="33">
        <v>0</v>
      </c>
      <c r="C48" s="25"/>
    </row>
    <row r="49" spans="1:5" ht="15">
      <c r="A49" s="32" t="s">
        <v>40</v>
      </c>
      <c r="B49" s="20">
        <f>25+7777.05+7777.05+25</f>
        <v>15604.1</v>
      </c>
      <c r="C49" s="34"/>
    </row>
    <row r="50" spans="1:5" ht="15">
      <c r="A50" s="28" t="s">
        <v>41</v>
      </c>
      <c r="B50" s="17">
        <f>SUM(B35+B39+B40+B43+B44)</f>
        <v>4522608.0500000007</v>
      </c>
      <c r="C50" s="34"/>
    </row>
    <row r="51" spans="1:5" ht="15">
      <c r="A51" s="28"/>
      <c r="B51" s="31"/>
      <c r="C51" s="34"/>
    </row>
    <row r="52" spans="1:5" ht="15">
      <c r="A52" s="35" t="s">
        <v>42</v>
      </c>
      <c r="B52" s="36"/>
      <c r="C52" s="34"/>
    </row>
    <row r="53" spans="1:5" ht="15">
      <c r="A53" s="24" t="s">
        <v>43</v>
      </c>
      <c r="B53" s="17">
        <f>B54+B55</f>
        <v>4190908.6700000004</v>
      </c>
      <c r="C53" s="34"/>
    </row>
    <row r="54" spans="1:5" ht="15">
      <c r="A54" s="26" t="s">
        <v>44</v>
      </c>
      <c r="B54" s="27">
        <f>366632.07+511597.76+305769.78+62584.57+26229.42+5473.91+115826.09+1016097.21+321901.77+19888.12+398074.03+452944.02+205715.52+9483.82</f>
        <v>3818218.0900000003</v>
      </c>
      <c r="C54" s="34"/>
    </row>
    <row r="55" spans="1:5" ht="15">
      <c r="A55" s="26" t="s">
        <v>45</v>
      </c>
      <c r="B55" s="37">
        <v>372690.58</v>
      </c>
      <c r="C55" s="34"/>
    </row>
    <row r="56" spans="1:5" ht="15">
      <c r="A56" s="24" t="s">
        <v>46</v>
      </c>
      <c r="B56" s="17">
        <v>0</v>
      </c>
      <c r="C56" s="34"/>
    </row>
    <row r="57" spans="1:5" ht="15">
      <c r="A57" s="28" t="s">
        <v>47</v>
      </c>
      <c r="B57" s="17">
        <f>B53+B56</f>
        <v>4190908.6700000004</v>
      </c>
      <c r="C57" s="38"/>
      <c r="D57" s="39"/>
      <c r="E57" s="39"/>
    </row>
    <row r="58" spans="1:5" s="39" customFormat="1" ht="15">
      <c r="A58" s="28"/>
      <c r="B58" s="40"/>
      <c r="C58" s="9"/>
      <c r="D58" s="2"/>
      <c r="E58" s="1"/>
    </row>
    <row r="59" spans="1:5" ht="15">
      <c r="A59" s="41" t="s">
        <v>48</v>
      </c>
      <c r="B59" s="42"/>
      <c r="C59" s="9"/>
    </row>
    <row r="60" spans="1:5" ht="15">
      <c r="A60" s="24" t="s">
        <v>49</v>
      </c>
      <c r="B60" s="17">
        <f>SUM(B61:B62)</f>
        <v>2676855.4500000002</v>
      </c>
      <c r="C60" s="9"/>
    </row>
    <row r="61" spans="1:5" ht="15">
      <c r="A61" s="30" t="s">
        <v>50</v>
      </c>
      <c r="B61" s="31">
        <v>2478605.56</v>
      </c>
      <c r="C61" s="43"/>
    </row>
    <row r="62" spans="1:5" ht="15">
      <c r="A62" s="30" t="s">
        <v>51</v>
      </c>
      <c r="B62" s="31">
        <v>198249.89</v>
      </c>
      <c r="C62" s="9"/>
    </row>
    <row r="63" spans="1:5" ht="15">
      <c r="A63" s="28" t="s">
        <v>52</v>
      </c>
      <c r="B63" s="17">
        <v>0</v>
      </c>
      <c r="C63" s="9"/>
    </row>
    <row r="64" spans="1:5" ht="15">
      <c r="A64" s="41" t="s">
        <v>53</v>
      </c>
      <c r="B64" s="44">
        <f>B60+B63</f>
        <v>2676855.4500000002</v>
      </c>
      <c r="C64" s="38"/>
      <c r="D64" s="39"/>
      <c r="E64" s="39"/>
    </row>
    <row r="65" spans="1:5" s="39" customFormat="1" ht="15">
      <c r="A65" s="28"/>
      <c r="B65" s="40"/>
      <c r="C65" s="9"/>
      <c r="D65" s="2"/>
      <c r="E65" s="1"/>
    </row>
    <row r="66" spans="1:5" ht="15">
      <c r="A66" s="41" t="s">
        <v>54</v>
      </c>
      <c r="B66" s="45"/>
      <c r="C66" s="12"/>
    </row>
    <row r="67" spans="1:5" ht="15">
      <c r="A67" s="41" t="s">
        <v>55</v>
      </c>
      <c r="B67" s="41"/>
      <c r="C67" s="2"/>
    </row>
    <row r="68" spans="1:5" ht="15">
      <c r="A68" s="24" t="s">
        <v>56</v>
      </c>
      <c r="B68" s="17">
        <f>507.62+974862.86+505.94+505.94+2791.97+64.26+570+503.02+2717.22+1238.37+1518.32+4303.9+19888.12+5970.45+4918.17+5695.5+382.2+682.65+2319.7+8769.62+343180.91+178.27+256.26+86.94+119.25+212.43+259.64+209.67+119.25</f>
        <v>1383338.4499999995</v>
      </c>
      <c r="D68" s="1"/>
    </row>
    <row r="69" spans="1:5" ht="15">
      <c r="A69" s="28" t="s">
        <v>57</v>
      </c>
      <c r="B69" s="17">
        <f>30041.41+40991.47+13053.33+2340+3198.4+630.12+3576.71+19000+1832.29+69+1877+28155+63818+1126.2+345747.1+9651.04+13635.82+148.61+7623.55+3198.4+2880+1150+1282.5+1216.84+876.8+876.8+54504.57+365.01+43.38+48400+51116.42+99385+16423.75+87458.8+11519.62+11519.62+52240.37+43729.4+21710.25+45423.4+15190+5421+14698.5+14004.25+48400+45423.4+7038.75+14322+66539.65+61941+21116.25+90846.8+45423.4+13117.95+48400+12200.5+11262+110748.96+3049+1760+104642.28+8333.33+3276+13569.63+8640+18244.44+4320+44465.77+34691.4+6306.72+9757.8+123237.4+3903.12+10348.8+31366.44+9540.96+12960+12700.8+12162.96+2027.16+9009.6+35137.44+8640+655.9+3910.35+610+1520+4420+1667.45+3576.71+1200+1200+35124.52+1084.2+701.04+10058.03+18001.33+9025+2895.35+5457.45+1073.57+229.4</f>
        <v>2422431.7399999998</v>
      </c>
      <c r="D69" s="1"/>
    </row>
    <row r="70" spans="1:5" ht="15">
      <c r="A70" s="28" t="s">
        <v>58</v>
      </c>
      <c r="B70" s="17">
        <f>20949.1+24198+1051+1986.5+7525.18+2996+573.34+4314.6+322+506+649.44+2940+7980+999.8+3163.5+931.2+1084.35+1850+2650+3202.5+5900+1181.25+1266.87+126+594+1863.5+3400+2406.33+1073.2+4359.9+455.44+109966.05+19235.26+2503.05+3278+22000+2364+12687+1986.5+11737.28+1089+5221.7+2080+1728+3945+7797.14+13769.64+2160+1280+1100+9289.8+905.79+1660+3155+468+525+1312.5+9941+930+528.82+811.26+843+1353.15+3550.09+1416.7+1566+24775.4+203+4308+13504.49+25661.6+2205.92+3838.3+3986.7+3841.45+2657.79+550+649.5+2247.4+1100+1930.9+3163.2+2914.56+3630+1061.1+2328+267+320+515.72+1333.82+1470+1972.2+2103.32+4574.95+6810.42+4690+670+769.6+4202.9+2998+1137.39+846.6+5793.4+1302.9+13692+20994+525.02+27755.95+30010.35+30019.45+578+9471.01+2035.5+35900+15798.52+303.54+436+3486.8+3821.29+1100+1425+2800+3585+118.5+229+448+1700+200+1050+351+430.22+618.36+658.8+1098+5170.9+60+1402.5+336+12348+1487.17+1937.2+7330+16287.5+27899+330+62+1350.6+2699.9+5720.16+3500+890.34+1595+312+521+7786+4316+3990+715.92+112618.95+851.5+4290+25563.6+542+1040+2307.25+1100+270+1098+6737+25394.01+470.4+380+2964.75+8100+2004+8391+1398+4044+496.44+2998+2280+3900+3686.3+630+2359+31931.93+51.5+561.72+1029.6+2900.9+13625+28501.52+9000.48+420+500+1872+3621.32+814.29+1163.84+2094.42+12953.31+234+252.32+75.33+6103.42+29254.5+41850.69+757.5+4022.06+7500+9000+10000+43270.94+742.5+780+686+1847+8839.45+3559.23+741.84+2362.8+622.26+875.61+1331.72+1407.19+367.02+1001.24+1681.51+3777+1424+28880+1137.39+61.25+780+3200+5027.6+10417.9+1300+26031.96+46013.48+26404.5+3559.23+686+603.4+739.2</f>
        <v>1517869.83</v>
      </c>
      <c r="D70" s="1"/>
    </row>
    <row r="71" spans="1:5" ht="15">
      <c r="A71" s="24" t="s">
        <v>59</v>
      </c>
      <c r="B71" s="17">
        <v>0</v>
      </c>
      <c r="D71" s="1"/>
    </row>
    <row r="72" spans="1:5" ht="15">
      <c r="A72" s="24" t="s">
        <v>60</v>
      </c>
      <c r="B72" s="17">
        <f>167.13+442.73+245.29</f>
        <v>855.15</v>
      </c>
      <c r="D72" s="1"/>
    </row>
    <row r="73" spans="1:5" ht="15">
      <c r="A73" s="24" t="s">
        <v>61</v>
      </c>
      <c r="B73" s="17">
        <f>B74+B75</f>
        <v>312672.36</v>
      </c>
      <c r="D73" s="1"/>
    </row>
    <row r="74" spans="1:5" ht="15">
      <c r="A74" s="46" t="s">
        <v>62</v>
      </c>
      <c r="B74" s="27">
        <f>76.84+115782.71+82982.02+113830.79</f>
        <v>312672.36</v>
      </c>
      <c r="D74" s="1"/>
    </row>
    <row r="75" spans="1:5" ht="15">
      <c r="A75" s="46" t="s">
        <v>63</v>
      </c>
      <c r="B75" s="27">
        <v>0</v>
      </c>
      <c r="D75" s="1"/>
    </row>
    <row r="76" spans="1:5" ht="30">
      <c r="A76" s="24" t="s">
        <v>64</v>
      </c>
      <c r="B76" s="17">
        <v>0</v>
      </c>
      <c r="C76" s="25"/>
    </row>
    <row r="77" spans="1:5" ht="15">
      <c r="A77" s="24" t="s">
        <v>65</v>
      </c>
      <c r="B77" s="17">
        <f>SUM(B78:B81)</f>
        <v>0</v>
      </c>
      <c r="C77" s="25"/>
    </row>
    <row r="78" spans="1:5" ht="15">
      <c r="A78" s="46" t="s">
        <v>66</v>
      </c>
      <c r="B78" s="31">
        <v>0</v>
      </c>
      <c r="C78" s="25"/>
    </row>
    <row r="79" spans="1:5" ht="15">
      <c r="A79" s="46" t="s">
        <v>67</v>
      </c>
      <c r="B79" s="31">
        <v>0</v>
      </c>
      <c r="C79" s="25"/>
    </row>
    <row r="80" spans="1:5" ht="15">
      <c r="A80" s="46" t="s">
        <v>68</v>
      </c>
      <c r="B80" s="31">
        <v>0</v>
      </c>
      <c r="C80" s="25"/>
    </row>
    <row r="81" spans="1:5" ht="15">
      <c r="A81" s="46" t="s">
        <v>69</v>
      </c>
      <c r="B81" s="31">
        <v>0</v>
      </c>
      <c r="C81" s="25"/>
    </row>
    <row r="82" spans="1:5" ht="15">
      <c r="A82" s="28" t="s">
        <v>70</v>
      </c>
      <c r="B82" s="17">
        <f>SUM(B68+B69+B70+B71+B72+B73+B76+B77)</f>
        <v>5637167.5300000003</v>
      </c>
      <c r="C82" s="25"/>
      <c r="E82" s="47"/>
    </row>
    <row r="83" spans="1:5" ht="15">
      <c r="A83" s="28"/>
      <c r="B83" s="20"/>
      <c r="C83" s="34"/>
    </row>
    <row r="84" spans="1:5" ht="15">
      <c r="A84" s="41" t="s">
        <v>71</v>
      </c>
      <c r="B84" s="41"/>
      <c r="C84" s="34"/>
    </row>
    <row r="85" spans="1:5" ht="15">
      <c r="A85" s="46" t="s">
        <v>72</v>
      </c>
      <c r="B85" s="20">
        <v>0</v>
      </c>
      <c r="C85" s="34"/>
    </row>
    <row r="86" spans="1:5" ht="15">
      <c r="A86" s="46" t="s">
        <v>73</v>
      </c>
      <c r="B86" s="20">
        <v>0</v>
      </c>
      <c r="C86" s="34"/>
    </row>
    <row r="87" spans="1:5" ht="15">
      <c r="A87" s="46" t="s">
        <v>74</v>
      </c>
      <c r="B87" s="20">
        <v>0</v>
      </c>
      <c r="C87" s="34"/>
    </row>
    <row r="88" spans="1:5" ht="15">
      <c r="A88" s="46" t="s">
        <v>75</v>
      </c>
      <c r="B88" s="20">
        <v>0</v>
      </c>
      <c r="C88" s="9"/>
    </row>
    <row r="89" spans="1:5" ht="14.25" customHeight="1">
      <c r="A89" s="28" t="s">
        <v>76</v>
      </c>
      <c r="B89" s="17">
        <f>B85+B86+B87+B88</f>
        <v>0</v>
      </c>
      <c r="C89" s="9"/>
    </row>
    <row r="90" spans="1:5" ht="15">
      <c r="A90" s="28" t="s">
        <v>77</v>
      </c>
      <c r="B90" s="17">
        <f>B82+B89</f>
        <v>5637167.5300000003</v>
      </c>
      <c r="C90" s="9"/>
    </row>
    <row r="91" spans="1:5" ht="15">
      <c r="A91" s="28"/>
      <c r="B91" s="31"/>
      <c r="C91" s="9"/>
    </row>
    <row r="92" spans="1:5" ht="15">
      <c r="A92" s="41" t="s">
        <v>78</v>
      </c>
      <c r="B92" s="42"/>
      <c r="C92" s="34"/>
    </row>
    <row r="93" spans="1:5" ht="15">
      <c r="A93" s="46" t="s">
        <v>79</v>
      </c>
      <c r="B93" s="17">
        <v>0</v>
      </c>
      <c r="C93" s="2"/>
    </row>
    <row r="94" spans="1:5" ht="15">
      <c r="A94" s="46" t="s">
        <v>80</v>
      </c>
      <c r="B94" s="48">
        <v>0</v>
      </c>
      <c r="C94" s="2"/>
    </row>
    <row r="95" spans="1:5" ht="15">
      <c r="A95" s="28" t="s">
        <v>81</v>
      </c>
      <c r="B95" s="48">
        <f>B93+B94</f>
        <v>0</v>
      </c>
      <c r="C95" s="49"/>
      <c r="D95" s="39"/>
      <c r="E95" s="39"/>
    </row>
    <row r="96" spans="1:5" s="39" customFormat="1" ht="15">
      <c r="A96" s="68"/>
      <c r="B96" s="68"/>
      <c r="C96" s="18"/>
      <c r="D96" s="47"/>
      <c r="E96" s="1"/>
    </row>
    <row r="97" spans="1:5" ht="15">
      <c r="A97" s="13" t="s">
        <v>82</v>
      </c>
      <c r="B97" s="50"/>
      <c r="C97" s="18"/>
      <c r="D97" s="47"/>
    </row>
    <row r="98" spans="1:5" ht="15">
      <c r="A98" s="16" t="s">
        <v>83</v>
      </c>
      <c r="B98" s="17">
        <v>0</v>
      </c>
      <c r="C98" s="18"/>
    </row>
    <row r="99" spans="1:5" ht="15" customHeight="1">
      <c r="A99" s="16" t="s">
        <v>84</v>
      </c>
      <c r="B99" s="17">
        <f>SUM(B100:B101)</f>
        <v>930645.14000000036</v>
      </c>
      <c r="C99" s="18"/>
      <c r="D99" s="47"/>
    </row>
    <row r="100" spans="1:5" ht="15" customHeight="1">
      <c r="A100" s="19" t="s">
        <v>85</v>
      </c>
      <c r="B100" s="20">
        <f>B30+B36+B41-B82+B44+B38</f>
        <v>417553.38000000041</v>
      </c>
      <c r="C100" s="18"/>
    </row>
    <row r="101" spans="1:5" ht="15">
      <c r="A101" s="19" t="s">
        <v>86</v>
      </c>
      <c r="B101" s="20">
        <f>B31+B37+B42-B38</f>
        <v>513091.75999999995</v>
      </c>
      <c r="C101" s="18"/>
    </row>
    <row r="102" spans="1:5" ht="15">
      <c r="A102" s="16" t="s">
        <v>87</v>
      </c>
      <c r="B102" s="17">
        <f>SUM(B103:B104)</f>
        <v>0</v>
      </c>
      <c r="C102" s="18"/>
    </row>
    <row r="103" spans="1:5" ht="15">
      <c r="A103" s="19" t="s">
        <v>88</v>
      </c>
      <c r="B103" s="20">
        <v>0</v>
      </c>
      <c r="C103" s="18"/>
    </row>
    <row r="104" spans="1:5" ht="15">
      <c r="A104" s="19" t="s">
        <v>89</v>
      </c>
      <c r="B104" s="20">
        <v>0</v>
      </c>
      <c r="C104" s="18"/>
    </row>
    <row r="105" spans="1:5" ht="15">
      <c r="A105" s="28" t="s">
        <v>90</v>
      </c>
      <c r="B105" s="22">
        <f>(B32+B50)-(B90+B95)-B112-B55</f>
        <v>930645.1400000006</v>
      </c>
      <c r="C105" s="2"/>
      <c r="D105" s="29"/>
    </row>
    <row r="106" spans="1:5" ht="15">
      <c r="A106" s="1" t="s">
        <v>91</v>
      </c>
      <c r="B106" s="31"/>
      <c r="C106" s="2"/>
      <c r="D106" s="29"/>
    </row>
    <row r="107" spans="1:5" ht="15">
      <c r="A107" s="51" t="s">
        <v>92</v>
      </c>
      <c r="B107" s="52"/>
      <c r="C107" s="2"/>
    </row>
    <row r="108" spans="1:5" ht="15">
      <c r="A108" s="53" t="s">
        <v>93</v>
      </c>
      <c r="B108" s="22">
        <v>0</v>
      </c>
      <c r="C108" s="2"/>
    </row>
    <row r="109" spans="1:5" ht="15">
      <c r="A109" s="53" t="s">
        <v>94</v>
      </c>
      <c r="B109" s="22">
        <v>0</v>
      </c>
      <c r="C109" s="2"/>
      <c r="E109" s="47"/>
    </row>
    <row r="110" spans="1:5" ht="15">
      <c r="A110" s="53" t="s">
        <v>95</v>
      </c>
      <c r="B110" s="22">
        <v>0</v>
      </c>
    </row>
    <row r="111" spans="1:5" ht="15">
      <c r="A111" s="53" t="s">
        <v>96</v>
      </c>
      <c r="B111" s="22">
        <v>0</v>
      </c>
    </row>
    <row r="112" spans="1:5" ht="15">
      <c r="A112" s="51" t="s">
        <v>97</v>
      </c>
      <c r="B112" s="54">
        <f>B108+B109+B110+B111</f>
        <v>0</v>
      </c>
    </row>
    <row r="113" spans="1:2" ht="15">
      <c r="A113" s="55" t="s">
        <v>98</v>
      </c>
      <c r="B113" s="55"/>
    </row>
    <row r="114" spans="1:2" ht="60">
      <c r="A114" s="55" t="s">
        <v>99</v>
      </c>
      <c r="B114" s="55"/>
    </row>
    <row r="115" spans="1:2" ht="15">
      <c r="A115" s="56"/>
      <c r="B115" s="57"/>
    </row>
    <row r="116" spans="1:2" ht="15">
      <c r="A116" s="56"/>
      <c r="B116" s="57"/>
    </row>
    <row r="117" spans="1:2" ht="15">
      <c r="A117" s="56"/>
      <c r="B117" s="57"/>
    </row>
    <row r="118" spans="1:2" ht="15">
      <c r="A118" s="56"/>
      <c r="B118" s="57"/>
    </row>
    <row r="119" spans="1:2" ht="15">
      <c r="A119" s="56"/>
      <c r="B119" s="57"/>
    </row>
    <row r="120" spans="1:2" ht="15">
      <c r="A120" s="56"/>
      <c r="B120" s="57"/>
    </row>
    <row r="121" spans="1:2" ht="15">
      <c r="A121" s="1" t="s">
        <v>100</v>
      </c>
      <c r="B121" s="58" t="s">
        <v>101</v>
      </c>
    </row>
    <row r="122" spans="1:2" ht="12.75">
      <c r="A122" s="1" t="s">
        <v>102</v>
      </c>
      <c r="B122" s="59"/>
    </row>
    <row r="123" spans="1:2" ht="12.75">
      <c r="A123" s="1" t="s">
        <v>103</v>
      </c>
      <c r="B123" s="59"/>
    </row>
    <row r="124" spans="1:2" ht="12.75"/>
    <row r="125" spans="1:2" ht="12.75"/>
    <row r="126" spans="1:2" ht="12.75"/>
    <row r="127" spans="1:2" ht="12.75"/>
    <row r="128" spans="1:2" ht="12.75"/>
    <row r="129" spans="2:2" ht="12.75">
      <c r="B129" s="47"/>
    </row>
  </sheetData>
  <mergeCells count="10">
    <mergeCell ref="A21:B21"/>
    <mergeCell ref="A22:A23"/>
    <mergeCell ref="B22:B23"/>
    <mergeCell ref="A96:B96"/>
    <mergeCell ref="A1:B1"/>
    <mergeCell ref="A2:B7"/>
    <mergeCell ref="A8:B9"/>
    <mergeCell ref="A10:B10"/>
    <mergeCell ref="A12:B12"/>
    <mergeCell ref="A14:B14"/>
  </mergeCells>
  <printOptions horizontalCentered="1" verticalCentered="1"/>
  <pageMargins left="0.51181102362204722" right="0.51181102362204722" top="1.1811023622047243" bottom="1.1811023622047243" header="0.78740157480314954" footer="0.78740157480314954"/>
  <pageSetup paperSize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2536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10_2025</vt:lpstr>
      <vt:lpstr>'10_2025'!Area_de_impressao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lastModifiedBy>LUCAS DE SOUSA BATISTA</cp:lastModifiedBy>
  <cp:revision>366</cp:revision>
  <cp:lastPrinted>2025-04-07T14:23:12Z</cp:lastPrinted>
  <dcterms:created xsi:type="dcterms:W3CDTF">2021-09-23T15:15:02Z</dcterms:created>
  <dcterms:modified xsi:type="dcterms:W3CDTF">2025-12-03T20:12:51Z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